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codeName="{7A2D7E96-6E34-419A-AE5F-296B3A7E7977}"/>
  <workbookPr codeName="ThisWorkbook"/>
  <mc:AlternateContent xmlns:mc="http://schemas.openxmlformats.org/markup-compatibility/2006">
    <mc:Choice Requires="x15">
      <x15ac:absPath xmlns:x15ac="http://schemas.microsoft.com/office/spreadsheetml/2010/11/ac" url="C:\Users\eduard.smit\Desktop\"/>
    </mc:Choice>
  </mc:AlternateContent>
  <bookViews>
    <workbookView xWindow="0" yWindow="0" windowWidth="20490" windowHeight="7740" tabRatio="801"/>
  </bookViews>
  <sheets>
    <sheet name="Size solar panel" sheetId="3" r:id="rId1"/>
    <sheet name="DATA" sheetId="6" r:id="rId2"/>
    <sheet name="Solar Insolation Map (World)" sheetId="5" r:id="rId3"/>
    <sheet name="Solar Insolation Map (Africa)" sheetId="8" r:id="rId4"/>
    <sheet name="1" sheetId="7" state="hidden" r:id="rId5"/>
  </sheets>
  <definedNames>
    <definedName name="ACCESSORY">DATA!$A$42:$A$74</definedName>
    <definedName name="INPUT_DATA">'Size solar panel'!$B$6,'Size solar panel'!$C$6,'Size solar panel'!$E$6,'Size solar panel'!$G$6,'Size solar panel'!$B$11:$C$15,'Size solar panel'!$C$18,'Size solar panel'!$C$26</definedName>
    <definedName name="OPERATOR">DATA!$A$4:$A$29</definedName>
    <definedName name="System_Voltage">DATA!$A$76:$A$77</definedName>
    <definedName name="Voltage">'Size solar panel'!$H$6</definedName>
  </definedNames>
  <calcPr calcId="162913"/>
</workbook>
</file>

<file path=xl/calcChain.xml><?xml version="1.0" encoding="utf-8"?>
<calcChain xmlns="http://schemas.openxmlformats.org/spreadsheetml/2006/main">
  <c r="N12" i="3" l="1"/>
  <c r="N13" i="3"/>
  <c r="N14" i="3"/>
  <c r="N15" i="3"/>
  <c r="N11" i="3"/>
  <c r="D68" i="6"/>
  <c r="D69" i="6"/>
  <c r="D70" i="6"/>
  <c r="D71" i="6"/>
  <c r="D72" i="6"/>
  <c r="D73" i="6"/>
  <c r="D29" i="6"/>
  <c r="H29" i="6"/>
  <c r="D30" i="6"/>
  <c r="H30" i="6"/>
  <c r="D31" i="6"/>
  <c r="H31" i="6"/>
  <c r="D32" i="6"/>
  <c r="H32" i="6"/>
  <c r="D33" i="6"/>
  <c r="H33" i="6"/>
  <c r="D34" i="6"/>
  <c r="H34" i="6"/>
  <c r="D35" i="6"/>
  <c r="H35" i="6"/>
  <c r="D36" i="6"/>
  <c r="H36" i="6"/>
  <c r="D37" i="6"/>
  <c r="H37" i="6"/>
  <c r="D38" i="6"/>
  <c r="H38" i="6"/>
  <c r="D28" i="6"/>
  <c r="H28" i="6"/>
  <c r="D67" i="6"/>
  <c r="D66" i="6"/>
  <c r="D65" i="6"/>
  <c r="D64" i="6"/>
  <c r="D63" i="6" l="1"/>
  <c r="H27" i="6"/>
  <c r="D27" i="6"/>
  <c r="D62" i="6" l="1"/>
  <c r="D55" i="6" l="1"/>
  <c r="D54" i="6"/>
  <c r="D53" i="6"/>
  <c r="D52" i="6"/>
  <c r="D51" i="6"/>
  <c r="D50" i="6"/>
  <c r="D49" i="6"/>
  <c r="D48" i="6"/>
  <c r="D47" i="6"/>
  <c r="D46" i="6"/>
  <c r="D59" i="6"/>
  <c r="H7" i="6"/>
  <c r="D7" i="6"/>
  <c r="D43" i="6"/>
  <c r="O6" i="3" l="1"/>
  <c r="Q6" i="3"/>
  <c r="O15" i="3" s="1"/>
  <c r="O10" i="3" l="1"/>
  <c r="D10" i="3" s="1"/>
  <c r="O11" i="3"/>
  <c r="O12" i="3"/>
  <c r="O13" i="3"/>
  <c r="O14" i="3"/>
  <c r="C29" i="3"/>
  <c r="D58" i="6"/>
  <c r="H24" i="6" l="1"/>
  <c r="D24" i="6"/>
  <c r="H23" i="6"/>
  <c r="D23" i="6"/>
  <c r="H22" i="6"/>
  <c r="D22" i="6"/>
  <c r="H21" i="6"/>
  <c r="D21" i="6"/>
  <c r="H20" i="6"/>
  <c r="D20" i="6"/>
  <c r="H19" i="6"/>
  <c r="D19" i="6"/>
  <c r="F6" i="3" l="1"/>
  <c r="D6" i="3"/>
  <c r="H25" i="6"/>
  <c r="D25" i="6"/>
  <c r="H26" i="6"/>
  <c r="D26" i="6"/>
  <c r="H18" i="6"/>
  <c r="D18" i="6"/>
  <c r="H17" i="6"/>
  <c r="D17" i="6"/>
  <c r="H16" i="6"/>
  <c r="D16" i="6"/>
  <c r="H15" i="6"/>
  <c r="D15" i="6"/>
  <c r="H8" i="6"/>
  <c r="D8" i="6"/>
  <c r="H6" i="6"/>
  <c r="D6" i="6"/>
  <c r="H5" i="6"/>
  <c r="D5" i="6"/>
  <c r="H4" i="6"/>
  <c r="D4" i="6"/>
  <c r="D45" i="6"/>
  <c r="D61" i="6"/>
  <c r="D60" i="6"/>
  <c r="D57" i="6"/>
  <c r="D56" i="6"/>
  <c r="D44" i="6"/>
  <c r="M6" i="3" l="1"/>
  <c r="L6" i="3"/>
  <c r="Q20" i="3"/>
  <c r="Q18" i="3"/>
  <c r="B22" i="3"/>
  <c r="H10" i="6"/>
  <c r="H11" i="6"/>
  <c r="H12" i="6"/>
  <c r="H13" i="6"/>
  <c r="H14" i="6"/>
  <c r="H9" i="6"/>
  <c r="D42" i="6"/>
  <c r="D10" i="6"/>
  <c r="D11" i="6"/>
  <c r="D12" i="6"/>
  <c r="D13" i="6"/>
  <c r="D14" i="6"/>
  <c r="D9" i="6"/>
  <c r="N6" i="3" l="1"/>
  <c r="P6" i="3" s="1"/>
  <c r="P11" i="3"/>
  <c r="I11" i="3" s="1"/>
  <c r="P15" i="3"/>
  <c r="I15" i="3" s="1"/>
  <c r="P13" i="3"/>
  <c r="I13" i="3" s="1"/>
  <c r="P12" i="3"/>
  <c r="I12" i="3" s="1"/>
  <c r="P14" i="3"/>
  <c r="I14" i="3" s="1"/>
  <c r="P17" i="3" l="1"/>
  <c r="I6" i="3"/>
  <c r="P18" i="3" l="1"/>
  <c r="I16" i="3"/>
  <c r="P20" i="3" l="1"/>
  <c r="C21" i="3" s="1"/>
  <c r="I20" i="3" l="1"/>
</calcChain>
</file>

<file path=xl/comments1.xml><?xml version="1.0" encoding="utf-8"?>
<comments xmlns="http://schemas.openxmlformats.org/spreadsheetml/2006/main">
  <authors>
    <author>richard</author>
    <author>justicem</author>
  </authors>
  <commentList>
    <comment ref="O10" authorId="0" shapeId="0">
      <text>
        <r>
          <rPr>
            <b/>
            <sz val="9"/>
            <color indexed="81"/>
            <rFont val="Tahoma"/>
            <family val="2"/>
          </rPr>
          <t>richard:</t>
        </r>
        <r>
          <rPr>
            <sz val="9"/>
            <color indexed="81"/>
            <rFont val="Tahoma"/>
            <family val="2"/>
          </rPr>
          <t xml:space="preserve">
Factor is 1 for a 12V system. 0.65 for a 24V system - except for SOLAR REG - remains as 1</t>
        </r>
      </text>
    </comment>
    <comment ref="C18" authorId="1" shapeId="0">
      <text>
        <r>
          <rPr>
            <b/>
            <sz val="8"/>
            <color indexed="81"/>
            <rFont val="Tahoma"/>
            <family val="2"/>
          </rPr>
          <t>Refer to Solar Insolation Map</t>
        </r>
      </text>
    </comment>
    <comment ref="C26" authorId="1" shapeId="0">
      <text>
        <r>
          <rPr>
            <b/>
            <sz val="8"/>
            <color indexed="81"/>
            <rFont val="Tahoma"/>
            <family val="2"/>
          </rPr>
          <t>The number of days you want your system to work without sunlight.</t>
        </r>
      </text>
    </comment>
  </commentList>
</comments>
</file>

<file path=xl/sharedStrings.xml><?xml version="1.0" encoding="utf-8"?>
<sst xmlns="http://schemas.openxmlformats.org/spreadsheetml/2006/main" count="159" uniqueCount="129">
  <si>
    <t>Days Autonomy</t>
  </si>
  <si>
    <t>Controller</t>
  </si>
  <si>
    <t>Qty</t>
  </si>
  <si>
    <t>No Of Operation Per Day</t>
  </si>
  <si>
    <t>Please enter the quantity of Centurion auxiliaries being used</t>
  </si>
  <si>
    <t>Minimum Solar Panel Size</t>
  </si>
  <si>
    <t>Battery Size</t>
  </si>
  <si>
    <t>SYSTEM VOLTAGE</t>
  </si>
  <si>
    <t>TIME PER OPERATION - SECONDS OPEN AND CLOSE</t>
  </si>
  <si>
    <t>DC-DC Converter (used with A10 for battery back-up)</t>
  </si>
  <si>
    <t>1 Channel CENTURION receiver</t>
  </si>
  <si>
    <t>POLOphone Entry Panel</t>
  </si>
  <si>
    <t>POLOphone Handset</t>
  </si>
  <si>
    <t>ACCESSORIES</t>
  </si>
  <si>
    <t>I5 infra red beams - Tx &amp; Rx</t>
  </si>
  <si>
    <t>ENERGY CONSUMED PER OPERATION (FULL CYCLE) - Ah</t>
  </si>
  <si>
    <t>ENERGY CONSUMED - Ah</t>
  </si>
  <si>
    <t>QUIESCENT CURRENT DRAW  - mA</t>
  </si>
  <si>
    <t>OPERATOR</t>
  </si>
  <si>
    <t>CONTROLLER</t>
  </si>
  <si>
    <t>CP75</t>
  </si>
  <si>
    <t>CP77</t>
  </si>
  <si>
    <t>CP201</t>
  </si>
  <si>
    <t>Controller - EVO</t>
  </si>
  <si>
    <t>Controller - D10</t>
  </si>
  <si>
    <t>Controller - SECTOR</t>
  </si>
  <si>
    <t>Running current if different to rated</t>
  </si>
  <si>
    <t>Cycle time if different to rated (open and close)</t>
  </si>
  <si>
    <t>Rated cycle time (open and close) - seconds</t>
  </si>
  <si>
    <t>Rated running current - Amps</t>
  </si>
  <si>
    <t>Cycle Time</t>
  </si>
  <si>
    <t>Total Energy consumed</t>
  </si>
  <si>
    <t>Please enter the number of operations per day for the system being used. In addition enter the running current and cycle time if different to rated</t>
  </si>
  <si>
    <t>ACCESSORY</t>
  </si>
  <si>
    <t>TOTAL ENERGY</t>
  </si>
  <si>
    <t>ADD FOR INEFFICIENCY</t>
  </si>
  <si>
    <t>Ah</t>
  </si>
  <si>
    <t>Days</t>
  </si>
  <si>
    <t>Hour(s)/day</t>
  </si>
  <si>
    <t>CENTURION QUICK SOLAR PANEL CALCULATOR</t>
  </si>
  <si>
    <t>RATED CURRENT - Amps</t>
  </si>
  <si>
    <t>Watts</t>
  </si>
  <si>
    <t>Effective Sunhours ( Insolation )</t>
  </si>
  <si>
    <t>Solar regulator (TES – 30A)</t>
  </si>
  <si>
    <t>Running Current</t>
  </si>
  <si>
    <t>SIZE THE PANEL</t>
  </si>
  <si>
    <t>SIZE THE BATTERY</t>
  </si>
  <si>
    <t>Preferably deep cycle</t>
  </si>
  <si>
    <t>Enter the consecutive number of days the system must work with minimal Sunlight.</t>
  </si>
  <si>
    <t>Energy Consumed Ah</t>
  </si>
  <si>
    <t>ADD TO RECHARGE BATTERY</t>
  </si>
  <si>
    <t>TOTAL</t>
  </si>
  <si>
    <t>Want to change the excess allowed for recharging the battery?</t>
  </si>
  <si>
    <t>FRANCE</t>
  </si>
  <si>
    <t>CITY</t>
  </si>
  <si>
    <t>Effective Sun Hours</t>
  </si>
  <si>
    <t>RENNE</t>
  </si>
  <si>
    <t>NANTES</t>
  </si>
  <si>
    <t>LE HAVRE</t>
  </si>
  <si>
    <t>BORDEAUX</t>
  </si>
  <si>
    <t>TOULOUSE</t>
  </si>
  <si>
    <t>MARSEILLE</t>
  </si>
  <si>
    <t>NICE</t>
  </si>
  <si>
    <t>MONTPELLIER</t>
  </si>
  <si>
    <t>LYON</t>
  </si>
  <si>
    <t>REIMS</t>
  </si>
  <si>
    <t>PARIS</t>
  </si>
  <si>
    <t>Please Enter your Regions Solar Insolation, Refer to the area Solar Insolation Map attached. It is preferable to be conservative and select the lower figure from the range for each zone provided</t>
  </si>
  <si>
    <t>Total ENERGY required to cover load, 20% for losses such as dirt on the panel etc and 15% for recharging the battery</t>
  </si>
  <si>
    <t>Factors</t>
  </si>
  <si>
    <t>Potential losses due to dust etc</t>
  </si>
  <si>
    <t>Maximum charging voltage</t>
  </si>
  <si>
    <t>Volts</t>
  </si>
  <si>
    <t>FOR CALCULATION PURPOSES ONLY - NORMALLY HIDDEN</t>
  </si>
  <si>
    <t>Energy consumed</t>
  </si>
  <si>
    <t>Controller - D2 Turbo</t>
  </si>
  <si>
    <t>PHOTON Safety Beams</t>
  </si>
  <si>
    <t>G-Switch 22</t>
  </si>
  <si>
    <t>MYGSM 88</t>
  </si>
  <si>
    <t>solar</t>
  </si>
  <si>
    <t>FLUX 11 Plug-in Loop Detector</t>
  </si>
  <si>
    <t>FLUX Stand Alone Loop Detector</t>
  </si>
  <si>
    <t>D10 Sliding Gate Operator (24VDC system)</t>
  </si>
  <si>
    <t>A10 Sliding Gate Operator (using DC convertor)</t>
  </si>
  <si>
    <t>D5-EVO Sliding Gate Operator</t>
  </si>
  <si>
    <t>R3 Single Swing Gate Operator</t>
  </si>
  <si>
    <t>R3 Double Swing Gate Operator</t>
  </si>
  <si>
    <t>R5 Single Swing Gate Operator</t>
  </si>
  <si>
    <t xml:space="preserve">R5 Double Swing Gate Operator </t>
  </si>
  <si>
    <t>MAXI-MATE Single Swing Gate Operator</t>
  </si>
  <si>
    <t>MAXI-MATE Double Swing Gate Operator</t>
  </si>
  <si>
    <t>VECTOR Single Swing Gate Operator (V400)</t>
  </si>
  <si>
    <t>VECTOR Single Swing Gate  Operator (V500)</t>
  </si>
  <si>
    <t>VECTOR Double Swing Gate Operator (V400)</t>
  </si>
  <si>
    <t>VECTOR Double Swing Gate Operator (V500)</t>
  </si>
  <si>
    <t>SECTOR barrier (3M)</t>
  </si>
  <si>
    <t>SECTOR barrier (4.5M or 6.0M)</t>
  </si>
  <si>
    <t>D2 Turbo Sliding Gate Operator</t>
  </si>
  <si>
    <t>Total Ah Capacity Needed</t>
  </si>
  <si>
    <t>VANTAGE Single Swing Gate Operator (VT400)</t>
  </si>
  <si>
    <t>VANTAGE Single Swing Gate  Operator (VT500)</t>
  </si>
  <si>
    <t>VANTAGE Double Swing Gate Operator (VT400)</t>
  </si>
  <si>
    <t>VANTAGE Double Swing Gate Operator (VT500)</t>
  </si>
  <si>
    <t>VERT-X Single Swing Gate Operator (VX300)</t>
  </si>
  <si>
    <t>VERT-X Double Swing Gate Operator (VX300)</t>
  </si>
  <si>
    <t>Controller - V-SERIES</t>
  </si>
  <si>
    <t>G-Speak Classic (Plus)</t>
  </si>
  <si>
    <t>DoD Allowable for Battery being used</t>
  </si>
  <si>
    <t>INSOLATION MAP - Africa</t>
  </si>
  <si>
    <t>INSOLATION MAP - World</t>
  </si>
  <si>
    <t>System Voltage</t>
  </si>
  <si>
    <r>
      <t xml:space="preserve">NB - It is advisable to select a regulator for the system. The D10 24V system requires 2 regulators, one with each panel. </t>
    </r>
    <r>
      <rPr>
        <u/>
        <sz val="10"/>
        <rFont val="Arial"/>
        <family val="2"/>
      </rPr>
      <t>Only enter a quantity of 1 when calculating the energy demand. NB The regulator can handle a panel rating of &lt; 500W</t>
    </r>
  </si>
  <si>
    <t>FACTOR</t>
  </si>
  <si>
    <t>Solar regulator 20A (ESOLRPG020V1)</t>
  </si>
  <si>
    <t>D10 Turbo Sliding Gate Operator (24VDC system)</t>
  </si>
  <si>
    <t>SMARTGUARD (Wired)</t>
  </si>
  <si>
    <t>4 Channel CENTURION receiver</t>
  </si>
  <si>
    <t>Supa Helix Receiver</t>
  </si>
  <si>
    <t>Mkii GSM intercom</t>
  </si>
  <si>
    <t>SOLO Reader</t>
  </si>
  <si>
    <t>Lattice Controller</t>
  </si>
  <si>
    <t>Lattice Slave Reader</t>
  </si>
  <si>
    <t>Peak Consumption</t>
  </si>
  <si>
    <t>Safety Edge</t>
  </si>
  <si>
    <t>D5-EVO Sliding Gate Operator with Pulse Stretcher</t>
  </si>
  <si>
    <t>Pulse Stretcher</t>
  </si>
  <si>
    <t>G-ULTRA 2G</t>
  </si>
  <si>
    <t>G-SPEAK ULTRA 2G</t>
  </si>
  <si>
    <t>G-ULTRA 3G PENTA BAND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</si>
</sst>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
    <numFmt numFmtId="165" formatCode="0.0"/>
    <numFmt numFmtId="166" formatCode="0.0%"/>
  </numFmts>
  <fonts count="17" x14ac:knownFonts="1">
    <font>
      <sz val="10"/>
      <name val="Arial"/>
    </font>
    <font>
      <sz val="10"/>
      <name val="Arial"/>
      <family val="2"/>
    </font>
    <font>
      <b/>
      <sz val="10"/>
      <name val="Arial"/>
      <family val="2"/>
    </font>
    <font>
      <b/>
      <sz val="12"/>
      <name val="Arial"/>
      <family val="2"/>
    </font>
    <font>
      <sz val="10"/>
      <color indexed="48"/>
      <name val="Arial"/>
      <family val="2"/>
    </font>
    <font>
      <sz val="10"/>
      <name val="Arial"/>
      <family val="2"/>
    </font>
    <font>
      <b/>
      <sz val="8"/>
      <color indexed="81"/>
      <name val="Tahoma"/>
      <family val="2"/>
    </font>
    <font>
      <sz val="8"/>
      <name val="Arial"/>
      <family val="2"/>
    </font>
    <font>
      <b/>
      <sz val="10"/>
      <name val="Calibri"/>
      <family val="2"/>
    </font>
    <font>
      <sz val="10"/>
      <name val="Calibri"/>
      <family val="2"/>
    </font>
    <font>
      <sz val="10"/>
      <name val="Arial"/>
      <family val="2"/>
    </font>
    <font>
      <sz val="9"/>
      <color indexed="81"/>
      <name val="Tahoma"/>
      <family val="2"/>
    </font>
    <font>
      <b/>
      <sz val="9"/>
      <color indexed="81"/>
      <name val="Tahoma"/>
      <family val="2"/>
    </font>
    <font>
      <u/>
      <sz val="10"/>
      <name val="Arial"/>
      <family val="2"/>
    </font>
    <font>
      <b/>
      <sz val="10"/>
      <color rgb="FF000000"/>
      <name val="Arial"/>
      <family val="2"/>
    </font>
    <font>
      <b/>
      <sz val="10"/>
      <color theme="1"/>
      <name val="Arial"/>
      <family val="2"/>
    </font>
    <font>
      <b/>
      <sz val="16"/>
      <name val="Arial"/>
      <family val="2"/>
    </font>
  </fonts>
  <fills count="13">
    <fill>
      <patternFill patternType="none"/>
    </fill>
    <fill>
      <patternFill patternType="gray125"/>
    </fill>
    <fill>
      <patternFill patternType="solid">
        <fgColor indexed="47"/>
        <bgColor indexed="64"/>
      </patternFill>
    </fill>
    <fill>
      <patternFill patternType="solid">
        <fgColor indexed="46"/>
        <bgColor indexed="64"/>
      </patternFill>
    </fill>
    <fill>
      <patternFill patternType="solid">
        <fgColor indexed="9"/>
        <bgColor indexed="64"/>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13"/>
        <bgColor indexed="64"/>
      </patternFill>
    </fill>
    <fill>
      <patternFill patternType="solid">
        <fgColor indexed="45"/>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9" fontId="1" fillId="0" borderId="0" applyFont="0" applyFill="0" applyBorder="0" applyAlignment="0" applyProtection="0"/>
  </cellStyleXfs>
  <cellXfs count="129">
    <xf numFmtId="0" fontId="0" fillId="0" borderId="0" xfId="0"/>
    <xf numFmtId="0" fontId="0" fillId="0" borderId="0" xfId="0" applyFill="1" applyBorder="1" applyProtection="1">
      <protection locked="0"/>
    </xf>
    <xf numFmtId="0" fontId="2" fillId="0" borderId="0" xfId="0" applyFont="1" applyFill="1" applyBorder="1"/>
    <xf numFmtId="0" fontId="0" fillId="0" borderId="0" xfId="0" applyBorder="1"/>
    <xf numFmtId="0" fontId="0" fillId="0" borderId="0" xfId="0" applyBorder="1" applyProtection="1">
      <protection locked="0"/>
    </xf>
    <xf numFmtId="0" fontId="2" fillId="0" borderId="0" xfId="0" applyFont="1" applyBorder="1"/>
    <xf numFmtId="0" fontId="4" fillId="0" borderId="0" xfId="0" applyFont="1" applyFill="1" applyBorder="1"/>
    <xf numFmtId="2" fontId="0" fillId="2" borderId="1" xfId="0" applyNumberFormat="1" applyFill="1" applyBorder="1" applyProtection="1">
      <protection locked="0"/>
    </xf>
    <xf numFmtId="0" fontId="0" fillId="0" borderId="0" xfId="0" applyAlignment="1">
      <alignment vertical="top" wrapText="1"/>
    </xf>
    <xf numFmtId="0" fontId="0" fillId="0" borderId="1" xfId="0" applyBorder="1" applyAlignment="1">
      <alignment vertical="top" wrapText="1"/>
    </xf>
    <xf numFmtId="0" fontId="5" fillId="0" borderId="1" xfId="0" applyFont="1" applyBorder="1" applyAlignment="1">
      <alignment vertical="top" wrapText="1"/>
    </xf>
    <xf numFmtId="0" fontId="5" fillId="0" borderId="1" xfId="0" applyFont="1" applyBorder="1" applyAlignment="1">
      <alignment horizontal="center" vertical="top" wrapText="1"/>
    </xf>
    <xf numFmtId="164" fontId="5" fillId="0" borderId="1" xfId="0" applyNumberFormat="1" applyFont="1" applyBorder="1" applyAlignment="1">
      <alignment horizontal="center" vertical="top" wrapText="1"/>
    </xf>
    <xf numFmtId="0" fontId="5" fillId="0" borderId="1" xfId="0" applyFont="1" applyFill="1" applyBorder="1" applyAlignment="1">
      <alignment horizontal="center" vertical="top" wrapText="1"/>
    </xf>
    <xf numFmtId="0" fontId="0" fillId="0" borderId="1" xfId="0" applyBorder="1"/>
    <xf numFmtId="0" fontId="0" fillId="0" borderId="1" xfId="0" applyBorder="1" applyAlignment="1">
      <alignment horizontal="center" vertical="top" wrapText="1"/>
    </xf>
    <xf numFmtId="0" fontId="0" fillId="0" borderId="1" xfId="0" applyBorder="1" applyAlignment="1">
      <alignment horizontal="center"/>
    </xf>
    <xf numFmtId="0" fontId="0" fillId="0" borderId="0" xfId="0" applyAlignment="1">
      <alignment horizontal="center"/>
    </xf>
    <xf numFmtId="0" fontId="3" fillId="0" borderId="0" xfId="0" applyFont="1" applyBorder="1"/>
    <xf numFmtId="0" fontId="0" fillId="0" borderId="1" xfId="0" applyBorder="1" applyAlignment="1">
      <alignment textRotation="90" wrapText="1"/>
    </xf>
    <xf numFmtId="0" fontId="0" fillId="3" borderId="1" xfId="0" applyFill="1" applyBorder="1" applyAlignment="1">
      <alignment textRotation="90" wrapText="1"/>
    </xf>
    <xf numFmtId="4" fontId="0" fillId="3" borderId="1" xfId="0" applyNumberFormat="1" applyFill="1" applyBorder="1" applyAlignment="1" applyProtection="1">
      <alignment horizontal="center"/>
    </xf>
    <xf numFmtId="2" fontId="0" fillId="2" borderId="1" xfId="0" applyNumberFormat="1" applyFill="1" applyBorder="1" applyAlignment="1" applyProtection="1">
      <alignment horizontal="center"/>
      <protection locked="0"/>
    </xf>
    <xf numFmtId="2" fontId="0" fillId="3" borderId="1" xfId="0" applyNumberFormat="1" applyFill="1" applyBorder="1" applyAlignment="1" applyProtection="1">
      <alignment horizontal="center"/>
    </xf>
    <xf numFmtId="0" fontId="0" fillId="4" borderId="0" xfId="0" applyFill="1" applyBorder="1"/>
    <xf numFmtId="0" fontId="0" fillId="4" borderId="0" xfId="0" applyFill="1" applyBorder="1" applyProtection="1">
      <protection locked="0"/>
    </xf>
    <xf numFmtId="1" fontId="0" fillId="2" borderId="1" xfId="0" applyNumberFormat="1" applyFill="1" applyBorder="1" applyAlignment="1" applyProtection="1">
      <alignment horizontal="center"/>
      <protection locked="0"/>
    </xf>
    <xf numFmtId="0" fontId="2" fillId="0" borderId="1" xfId="0" applyFont="1" applyBorder="1" applyAlignment="1">
      <alignment textRotation="90" wrapText="1"/>
    </xf>
    <xf numFmtId="1" fontId="5" fillId="5" borderId="2" xfId="0" applyNumberFormat="1" applyFont="1" applyFill="1" applyBorder="1"/>
    <xf numFmtId="0" fontId="5" fillId="5" borderId="2" xfId="0" applyFont="1" applyFill="1" applyBorder="1"/>
    <xf numFmtId="0" fontId="5" fillId="0" borderId="0" xfId="0" applyFont="1" applyBorder="1" applyAlignment="1">
      <alignment vertical="top" wrapText="1"/>
    </xf>
    <xf numFmtId="0" fontId="2" fillId="0" borderId="3" xfId="0" applyFont="1" applyBorder="1" applyAlignment="1">
      <alignment horizontal="center"/>
    </xf>
    <xf numFmtId="2" fontId="4" fillId="2" borderId="3" xfId="0" applyNumberFormat="1" applyFont="1" applyFill="1" applyBorder="1" applyProtection="1">
      <protection locked="0"/>
    </xf>
    <xf numFmtId="0" fontId="2" fillId="0" borderId="4" xfId="0" applyFont="1" applyBorder="1"/>
    <xf numFmtId="0" fontId="2" fillId="0" borderId="5" xfId="0" applyFont="1" applyBorder="1"/>
    <xf numFmtId="0" fontId="0" fillId="0" borderId="6" xfId="0" applyBorder="1"/>
    <xf numFmtId="0" fontId="0" fillId="0" borderId="0" xfId="0" applyBorder="1" applyAlignment="1"/>
    <xf numFmtId="0" fontId="2" fillId="0" borderId="7" xfId="0" applyFont="1" applyBorder="1"/>
    <xf numFmtId="1" fontId="5" fillId="5" borderId="8" xfId="0" applyNumberFormat="1" applyFont="1" applyFill="1" applyBorder="1"/>
    <xf numFmtId="0" fontId="5" fillId="5" borderId="8" xfId="0" applyFont="1" applyFill="1" applyBorder="1"/>
    <xf numFmtId="0" fontId="0" fillId="5" borderId="8" xfId="0" applyFill="1" applyBorder="1"/>
    <xf numFmtId="0" fontId="0" fillId="0" borderId="9" xfId="0" applyBorder="1"/>
    <xf numFmtId="0" fontId="0" fillId="0" borderId="10" xfId="0" applyBorder="1"/>
    <xf numFmtId="0" fontId="3" fillId="0" borderId="4" xfId="0" applyFont="1" applyBorder="1"/>
    <xf numFmtId="0" fontId="2" fillId="0" borderId="5" xfId="0" applyFont="1" applyFill="1" applyBorder="1"/>
    <xf numFmtId="0" fontId="3" fillId="6" borderId="11" xfId="0" applyFont="1" applyFill="1" applyBorder="1"/>
    <xf numFmtId="0" fontId="0" fillId="6" borderId="12" xfId="0" applyFill="1" applyBorder="1"/>
    <xf numFmtId="0" fontId="3" fillId="7" borderId="13" xfId="0" applyFont="1" applyFill="1" applyBorder="1"/>
    <xf numFmtId="0" fontId="4" fillId="7" borderId="12" xfId="0" applyFont="1" applyFill="1" applyBorder="1"/>
    <xf numFmtId="0" fontId="0" fillId="7" borderId="12" xfId="0" applyFill="1" applyBorder="1"/>
    <xf numFmtId="0" fontId="5" fillId="7" borderId="12" xfId="0" applyFont="1" applyFill="1" applyBorder="1" applyAlignment="1">
      <alignment vertical="top" wrapText="1"/>
    </xf>
    <xf numFmtId="0" fontId="0" fillId="7" borderId="14" xfId="0" applyFill="1" applyBorder="1"/>
    <xf numFmtId="0" fontId="0" fillId="0" borderId="0" xfId="0" applyBorder="1" applyAlignment="1">
      <alignment wrapText="1"/>
    </xf>
    <xf numFmtId="0" fontId="0" fillId="0" borderId="6" xfId="0" applyBorder="1" applyAlignment="1">
      <alignment wrapText="1"/>
    </xf>
    <xf numFmtId="0" fontId="0" fillId="0" borderId="1" xfId="0" applyBorder="1" applyAlignment="1">
      <alignment wrapText="1"/>
    </xf>
    <xf numFmtId="2" fontId="0" fillId="8" borderId="1" xfId="0" applyNumberFormat="1" applyFill="1" applyBorder="1"/>
    <xf numFmtId="2" fontId="0" fillId="8" borderId="15" xfId="0" applyNumberFormat="1" applyFill="1" applyBorder="1"/>
    <xf numFmtId="0" fontId="0" fillId="0" borderId="1" xfId="0" applyBorder="1" applyAlignment="1">
      <alignment textRotation="90"/>
    </xf>
    <xf numFmtId="2" fontId="0" fillId="7" borderId="1" xfId="0" applyNumberFormat="1" applyFill="1" applyBorder="1"/>
    <xf numFmtId="0" fontId="0" fillId="0" borderId="15" xfId="0" applyBorder="1"/>
    <xf numFmtId="0" fontId="8" fillId="7" borderId="1" xfId="0" applyFont="1" applyFill="1" applyBorder="1"/>
    <xf numFmtId="0" fontId="8" fillId="7" borderId="1" xfId="0" applyFont="1" applyFill="1" applyBorder="1" applyAlignment="1">
      <alignment wrapText="1"/>
    </xf>
    <xf numFmtId="0" fontId="9" fillId="7" borderId="1" xfId="0" applyFont="1" applyFill="1" applyBorder="1"/>
    <xf numFmtId="2" fontId="9" fillId="7" borderId="1" xfId="0" applyNumberFormat="1" applyFont="1" applyFill="1" applyBorder="1"/>
    <xf numFmtId="0" fontId="0" fillId="2" borderId="1" xfId="0" applyFill="1" applyBorder="1"/>
    <xf numFmtId="166" fontId="0" fillId="2" borderId="1" xfId="1" applyNumberFormat="1" applyFont="1" applyFill="1" applyBorder="1"/>
    <xf numFmtId="165" fontId="0" fillId="2" borderId="1" xfId="1" applyNumberFormat="1" applyFont="1" applyFill="1" applyBorder="1"/>
    <xf numFmtId="0" fontId="0" fillId="2" borderId="1" xfId="0" applyFill="1" applyBorder="1" applyAlignment="1">
      <alignment vertical="center" wrapText="1"/>
    </xf>
    <xf numFmtId="0" fontId="5" fillId="2" borderId="1" xfId="0" applyFont="1" applyFill="1" applyBorder="1"/>
    <xf numFmtId="164" fontId="0" fillId="2" borderId="1" xfId="0" applyNumberFormat="1" applyFill="1" applyBorder="1" applyProtection="1">
      <protection locked="0"/>
    </xf>
    <xf numFmtId="164" fontId="0" fillId="2" borderId="1" xfId="0" applyNumberFormat="1" applyFill="1" applyBorder="1"/>
    <xf numFmtId="0" fontId="2" fillId="2" borderId="1" xfId="0" applyFont="1" applyFill="1" applyBorder="1"/>
    <xf numFmtId="9" fontId="0" fillId="2" borderId="1" xfId="1" applyFont="1" applyFill="1" applyBorder="1"/>
    <xf numFmtId="0" fontId="0" fillId="6" borderId="14" xfId="0" applyFill="1" applyBorder="1"/>
    <xf numFmtId="0" fontId="0" fillId="0" borderId="6" xfId="0" applyBorder="1" applyAlignment="1">
      <alignment textRotation="90"/>
    </xf>
    <xf numFmtId="2" fontId="0" fillId="0" borderId="23" xfId="0" applyNumberFormat="1" applyBorder="1"/>
    <xf numFmtId="0" fontId="0" fillId="0" borderId="23" xfId="0" applyBorder="1"/>
    <xf numFmtId="0" fontId="0" fillId="4" borderId="0" xfId="0" applyFill="1" applyBorder="1" applyAlignment="1">
      <alignment textRotation="90"/>
    </xf>
    <xf numFmtId="2" fontId="0" fillId="4" borderId="0" xfId="0" applyNumberFormat="1" applyFill="1" applyBorder="1"/>
    <xf numFmtId="0" fontId="0" fillId="4" borderId="0" xfId="0" applyFill="1" applyBorder="1" applyAlignment="1">
      <alignment wrapText="1"/>
    </xf>
    <xf numFmtId="0" fontId="2" fillId="2" borderId="5" xfId="0" applyFont="1" applyFill="1" applyBorder="1" applyProtection="1">
      <protection locked="0"/>
    </xf>
    <xf numFmtId="166" fontId="0" fillId="9" borderId="8" xfId="1" applyNumberFormat="1" applyFont="1" applyFill="1" applyBorder="1" applyProtection="1">
      <protection locked="0"/>
    </xf>
    <xf numFmtId="0" fontId="5" fillId="0" borderId="1" xfId="0" applyFont="1" applyBorder="1"/>
    <xf numFmtId="0" fontId="1" fillId="0" borderId="1" xfId="0" applyFont="1" applyBorder="1" applyAlignment="1">
      <alignment vertical="top" wrapText="1"/>
    </xf>
    <xf numFmtId="0" fontId="0" fillId="10" borderId="0" xfId="0" applyFill="1" applyAlignment="1">
      <alignment horizontal="center"/>
    </xf>
    <xf numFmtId="0" fontId="0" fillId="10" borderId="0" xfId="0" applyFill="1"/>
    <xf numFmtId="0" fontId="15" fillId="0" borderId="0" xfId="0" applyFont="1"/>
    <xf numFmtId="0" fontId="1" fillId="0" borderId="1" xfId="0" applyFont="1" applyBorder="1"/>
    <xf numFmtId="164" fontId="0" fillId="0" borderId="0" xfId="0" applyNumberFormat="1" applyBorder="1"/>
    <xf numFmtId="9" fontId="0" fillId="2" borderId="1" xfId="1" applyNumberFormat="1" applyFont="1" applyFill="1" applyBorder="1" applyProtection="1">
      <protection locked="0"/>
    </xf>
    <xf numFmtId="0" fontId="2" fillId="2" borderId="5" xfId="0" applyFont="1" applyFill="1" applyBorder="1" applyAlignment="1" applyProtection="1">
      <alignment vertical="center" wrapText="1"/>
      <protection locked="0"/>
    </xf>
    <xf numFmtId="0" fontId="1" fillId="0" borderId="0" xfId="0" applyFont="1"/>
    <xf numFmtId="0" fontId="1" fillId="2" borderId="1" xfId="0" applyFont="1" applyFill="1" applyBorder="1" applyAlignment="1">
      <alignment vertical="center" wrapText="1"/>
    </xf>
    <xf numFmtId="0" fontId="0" fillId="0" borderId="1" xfId="0" applyBorder="1" applyAlignment="1">
      <alignment horizontal="center" textRotation="90" wrapText="1"/>
    </xf>
    <xf numFmtId="0" fontId="1" fillId="2" borderId="1" xfId="0" applyFont="1" applyFill="1" applyBorder="1"/>
    <xf numFmtId="0" fontId="0" fillId="12" borderId="1" xfId="0" applyFill="1" applyBorder="1"/>
    <xf numFmtId="0" fontId="2" fillId="0" borderId="5" xfId="0" applyFont="1" applyBorder="1" applyAlignment="1">
      <alignment wrapText="1"/>
    </xf>
    <xf numFmtId="0" fontId="5" fillId="11" borderId="1" xfId="0" applyFont="1" applyFill="1" applyBorder="1" applyAlignment="1">
      <alignment horizontal="center" vertical="top" wrapText="1"/>
    </xf>
    <xf numFmtId="0" fontId="1" fillId="0" borderId="1" xfId="0" applyFont="1" applyBorder="1" applyAlignment="1">
      <alignment horizontal="center" vertical="top" wrapText="1"/>
    </xf>
    <xf numFmtId="0" fontId="0" fillId="0" borderId="16" xfId="0" applyBorder="1" applyAlignment="1" applyProtection="1">
      <alignment vertical="center" wrapText="1"/>
      <protection locked="0"/>
    </xf>
    <xf numFmtId="0" fontId="0" fillId="0" borderId="16" xfId="0" applyBorder="1" applyAlignment="1">
      <alignment vertical="center" wrapText="1"/>
    </xf>
    <xf numFmtId="0" fontId="2" fillId="0" borderId="0" xfId="0" applyFont="1" applyBorder="1" applyAlignment="1"/>
    <xf numFmtId="0" fontId="0" fillId="0" borderId="0" xfId="0" applyBorder="1" applyAlignment="1"/>
    <xf numFmtId="0" fontId="0" fillId="0" borderId="0" xfId="0" applyBorder="1" applyAlignment="1">
      <alignment wrapText="1"/>
    </xf>
    <xf numFmtId="0" fontId="0" fillId="0" borderId="1" xfId="0" applyBorder="1" applyAlignment="1">
      <alignment wrapText="1"/>
    </xf>
    <xf numFmtId="0" fontId="0" fillId="0" borderId="17" xfId="0" applyBorder="1" applyAlignment="1">
      <alignment wrapText="1"/>
    </xf>
    <xf numFmtId="0" fontId="0" fillId="0" borderId="1" xfId="0" applyBorder="1" applyAlignment="1">
      <alignment vertical="top" wrapText="1"/>
    </xf>
    <xf numFmtId="0" fontId="0" fillId="0" borderId="2" xfId="0" applyBorder="1" applyAlignment="1">
      <alignment vertical="top" wrapText="1"/>
    </xf>
    <xf numFmtId="0" fontId="5" fillId="0" borderId="8" xfId="0" applyFont="1" applyBorder="1" applyAlignment="1">
      <alignment vertical="top" wrapText="1"/>
    </xf>
    <xf numFmtId="0" fontId="0" fillId="0" borderId="8" xfId="0" applyBorder="1" applyAlignment="1"/>
    <xf numFmtId="0" fontId="2" fillId="0" borderId="18" xfId="0" applyFont="1" applyFill="1" applyBorder="1" applyAlignment="1">
      <alignment vertical="top" wrapText="1"/>
    </xf>
    <xf numFmtId="0" fontId="0" fillId="0" borderId="19" xfId="0" applyBorder="1" applyAlignment="1"/>
    <xf numFmtId="0" fontId="0" fillId="0" borderId="20" xfId="0" applyBorder="1" applyAlignment="1"/>
    <xf numFmtId="0" fontId="0" fillId="0" borderId="1" xfId="0" applyBorder="1" applyAlignment="1">
      <alignment horizontal="center" vertical="center" wrapText="1"/>
    </xf>
    <xf numFmtId="0" fontId="0" fillId="11" borderId="21" xfId="0" applyFill="1" applyBorder="1" applyAlignment="1">
      <alignment horizontal="center"/>
    </xf>
    <xf numFmtId="0" fontId="0" fillId="11" borderId="0" xfId="0" applyFill="1" applyBorder="1" applyAlignment="1">
      <alignment horizontal="center"/>
    </xf>
    <xf numFmtId="0" fontId="0" fillId="11" borderId="22" xfId="0" applyFill="1" applyBorder="1" applyAlignment="1">
      <alignment horizontal="center"/>
    </xf>
    <xf numFmtId="2" fontId="1" fillId="4" borderId="24" xfId="0" applyNumberFormat="1" applyFont="1" applyFill="1" applyBorder="1" applyAlignment="1" applyProtection="1">
      <alignment horizontal="center" vertical="top" wrapText="1"/>
      <protection locked="0"/>
    </xf>
    <xf numFmtId="2" fontId="0" fillId="4" borderId="25" xfId="0" applyNumberFormat="1" applyFill="1" applyBorder="1" applyAlignment="1" applyProtection="1">
      <alignment horizontal="center" vertical="top" wrapText="1"/>
      <protection locked="0"/>
    </xf>
    <xf numFmtId="2" fontId="0" fillId="4" borderId="26" xfId="0" applyNumberFormat="1" applyFill="1" applyBorder="1" applyAlignment="1" applyProtection="1">
      <alignment horizontal="center" vertical="top" wrapText="1"/>
      <protection locked="0"/>
    </xf>
    <xf numFmtId="2" fontId="0" fillId="4" borderId="21" xfId="0" applyNumberFormat="1" applyFill="1" applyBorder="1" applyAlignment="1" applyProtection="1">
      <alignment horizontal="center" vertical="top" wrapText="1"/>
      <protection locked="0"/>
    </xf>
    <xf numFmtId="2" fontId="0" fillId="4" borderId="0" xfId="0" applyNumberFormat="1" applyFill="1" applyBorder="1" applyAlignment="1" applyProtection="1">
      <alignment horizontal="center" vertical="top" wrapText="1"/>
      <protection locked="0"/>
    </xf>
    <xf numFmtId="2" fontId="0" fillId="4" borderId="22" xfId="0" applyNumberFormat="1" applyFill="1" applyBorder="1" applyAlignment="1" applyProtection="1">
      <alignment horizontal="center" vertical="top" wrapText="1"/>
      <protection locked="0"/>
    </xf>
    <xf numFmtId="2" fontId="0" fillId="4" borderId="27" xfId="0" applyNumberFormat="1" applyFill="1" applyBorder="1" applyAlignment="1" applyProtection="1">
      <alignment horizontal="center" vertical="top" wrapText="1"/>
      <protection locked="0"/>
    </xf>
    <xf numFmtId="2" fontId="0" fillId="4" borderId="28" xfId="0" applyNumberFormat="1" applyFill="1" applyBorder="1" applyAlignment="1" applyProtection="1">
      <alignment horizontal="center" vertical="top" wrapText="1"/>
      <protection locked="0"/>
    </xf>
    <xf numFmtId="2" fontId="0" fillId="4" borderId="29" xfId="0" applyNumberFormat="1" applyFill="1" applyBorder="1" applyAlignment="1" applyProtection="1">
      <alignment horizontal="center" vertical="top" wrapText="1"/>
      <protection locked="0"/>
    </xf>
    <xf numFmtId="0" fontId="8" fillId="7" borderId="17" xfId="0" applyFont="1" applyFill="1" applyBorder="1" applyAlignment="1">
      <alignment horizontal="center"/>
    </xf>
    <xf numFmtId="0" fontId="10" fillId="7" borderId="15" xfId="0" applyFont="1" applyFill="1" applyBorder="1" applyAlignment="1">
      <alignment horizontal="center"/>
    </xf>
    <xf numFmtId="0" fontId="16" fillId="0" borderId="0" xfId="0" applyFont="1" applyAlignment="1">
      <alignment horizontal="center"/>
    </xf>
  </cellXfs>
  <cellStyles count="2">
    <cellStyle name="Normal" xfId="0" builtinId="0"/>
    <cellStyle name="Percent"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504825</xdr:colOff>
          <xdr:row>3</xdr:row>
          <xdr:rowOff>323850</xdr:rowOff>
        </xdr:from>
        <xdr:to>
          <xdr:col>1</xdr:col>
          <xdr:colOff>1905000</xdr:colOff>
          <xdr:row>4</xdr:row>
          <xdr:rowOff>504825</xdr:rowOff>
        </xdr:to>
        <xdr:sp macro="" textlink="">
          <xdr:nvSpPr>
            <xdr:cNvPr id="1064" name="Button 40" hidden="1">
              <a:extLst>
                <a:ext uri="{63B3BB69-23CF-44E3-9099-C40C66FF867C}">
                  <a14:compatExt spid="_x0000_s106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1" i="0" u="none" strike="noStrike" baseline="0">
                  <a:solidFill>
                    <a:srgbClr val="000000"/>
                  </a:solidFill>
                  <a:latin typeface="Arial"/>
                  <a:cs typeface="Arial"/>
                </a:rPr>
                <a:t>CLEAR SHEET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133894</xdr:colOff>
      <xdr:row>1</xdr:row>
      <xdr:rowOff>100148</xdr:rowOff>
    </xdr:from>
    <xdr:to>
      <xdr:col>14</xdr:col>
      <xdr:colOff>577635</xdr:colOff>
      <xdr:row>17</xdr:row>
      <xdr:rowOff>129540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894" y="366848"/>
          <a:ext cx="9298181" cy="52643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1</xdr:row>
      <xdr:rowOff>121920</xdr:rowOff>
    </xdr:from>
    <xdr:to>
      <xdr:col>10</xdr:col>
      <xdr:colOff>190500</xdr:colOff>
      <xdr:row>28</xdr:row>
      <xdr:rowOff>9142</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89560"/>
          <a:ext cx="6530340" cy="590702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B1:Q32"/>
  <sheetViews>
    <sheetView tabSelected="1" zoomScale="85" zoomScaleNormal="85" workbookViewId="0">
      <selection activeCell="T4" sqref="T4"/>
    </sheetView>
  </sheetViews>
  <sheetFormatPr defaultRowHeight="12.75" x14ac:dyDescent="0.2"/>
  <cols>
    <col min="1" max="1" width="4.28515625" customWidth="1"/>
    <col min="2" max="2" width="29.7109375" style="5" customWidth="1"/>
    <col min="3" max="4" width="10.7109375" style="3" customWidth="1"/>
    <col min="5" max="7" width="10.7109375" customWidth="1"/>
    <col min="8" max="10" width="11" customWidth="1"/>
    <col min="11" max="11" width="6" customWidth="1"/>
    <col min="12" max="13" width="9.140625" hidden="1" customWidth="1"/>
    <col min="14" max="14" width="11" hidden="1" customWidth="1"/>
    <col min="15" max="15" width="28.42578125" hidden="1" customWidth="1"/>
    <col min="16" max="16" width="13" hidden="1" customWidth="1"/>
    <col min="17" max="17" width="17" hidden="1" customWidth="1"/>
    <col min="18" max="19" width="8.85546875" customWidth="1"/>
  </cols>
  <sheetData>
    <row r="1" spans="2:17" ht="15.75" x14ac:dyDescent="0.25">
      <c r="B1" s="18" t="s">
        <v>39</v>
      </c>
      <c r="L1" s="64" t="s">
        <v>73</v>
      </c>
      <c r="M1" s="64"/>
      <c r="N1" s="64"/>
      <c r="O1" s="64"/>
      <c r="P1" s="65"/>
      <c r="Q1" s="64"/>
    </row>
    <row r="2" spans="2:17" ht="16.5" thickBot="1" x14ac:dyDescent="0.3">
      <c r="B2" s="18"/>
      <c r="L2" s="64"/>
      <c r="M2" s="64"/>
      <c r="N2" s="71" t="s">
        <v>69</v>
      </c>
      <c r="O2" s="64" t="s">
        <v>70</v>
      </c>
      <c r="P2" s="65">
        <v>0.2</v>
      </c>
      <c r="Q2" s="64"/>
    </row>
    <row r="3" spans="2:17" ht="15.75" x14ac:dyDescent="0.25">
      <c r="B3" s="45" t="s">
        <v>45</v>
      </c>
      <c r="C3" s="46"/>
      <c r="D3" s="46"/>
      <c r="E3" s="46"/>
      <c r="F3" s="46"/>
      <c r="G3" s="46"/>
      <c r="H3" s="46"/>
      <c r="I3" s="46"/>
      <c r="J3" s="73"/>
      <c r="K3" s="24"/>
      <c r="L3" s="64"/>
      <c r="M3" s="64"/>
      <c r="N3" s="71"/>
      <c r="O3" s="64" t="s">
        <v>71</v>
      </c>
      <c r="P3" s="66">
        <v>18</v>
      </c>
      <c r="Q3" s="64" t="s">
        <v>72</v>
      </c>
    </row>
    <row r="4" spans="2:17" ht="42" customHeight="1" x14ac:dyDescent="0.2">
      <c r="B4" s="33"/>
      <c r="C4" s="99" t="s">
        <v>32</v>
      </c>
      <c r="D4" s="100"/>
      <c r="E4" s="100"/>
      <c r="F4" s="100"/>
      <c r="G4" s="100"/>
      <c r="H4" s="3"/>
      <c r="I4" s="3"/>
      <c r="J4" s="35"/>
      <c r="K4" s="24"/>
      <c r="L4" s="64"/>
      <c r="M4" s="64"/>
      <c r="N4" s="64"/>
      <c r="O4" s="64"/>
      <c r="P4" s="64"/>
      <c r="Q4" s="64"/>
    </row>
    <row r="5" spans="2:17" ht="102.75" x14ac:dyDescent="0.25">
      <c r="B5" s="43" t="s">
        <v>18</v>
      </c>
      <c r="C5" s="27" t="s">
        <v>3</v>
      </c>
      <c r="D5" s="20" t="s">
        <v>29</v>
      </c>
      <c r="E5" s="19" t="s">
        <v>26</v>
      </c>
      <c r="F5" s="20" t="s">
        <v>28</v>
      </c>
      <c r="G5" s="19" t="s">
        <v>27</v>
      </c>
      <c r="H5" s="93" t="s">
        <v>110</v>
      </c>
      <c r="I5" s="57" t="s">
        <v>49</v>
      </c>
      <c r="J5" s="74"/>
      <c r="K5" s="77"/>
      <c r="L5" s="67" t="s">
        <v>44</v>
      </c>
      <c r="M5" s="67" t="s">
        <v>30</v>
      </c>
      <c r="N5" s="67" t="s">
        <v>74</v>
      </c>
      <c r="O5" s="67" t="s">
        <v>1</v>
      </c>
      <c r="P5" s="67" t="s">
        <v>31</v>
      </c>
      <c r="Q5" s="92" t="s">
        <v>110</v>
      </c>
    </row>
    <row r="6" spans="2:17" ht="26.45" customHeight="1" x14ac:dyDescent="0.2">
      <c r="B6" s="90"/>
      <c r="C6" s="26"/>
      <c r="D6" s="21" t="str">
        <f>IFERROR(VLOOKUP(B6,DATA!$1:$1048576,2,FALSE)," ")</f>
        <v xml:space="preserve"> </v>
      </c>
      <c r="E6" s="22"/>
      <c r="F6" s="23" t="str">
        <f>IFERROR(VLOOKUP(B6,DATA!$1:$1048576,3,FALSE)," ")</f>
        <v xml:space="preserve"> </v>
      </c>
      <c r="G6" s="26"/>
      <c r="H6" s="95"/>
      <c r="I6" s="58">
        <f>+P6</f>
        <v>0</v>
      </c>
      <c r="J6" s="75" t="s">
        <v>36</v>
      </c>
      <c r="K6" s="78"/>
      <c r="L6" s="68" t="str">
        <f>IF(OR(E6=0,E6=" "),D6,E6)</f>
        <v xml:space="preserve"> </v>
      </c>
      <c r="M6" s="68" t="str">
        <f>IF(OR(G6=0,F6=" "),F6,F6)</f>
        <v xml:space="preserve"> </v>
      </c>
      <c r="N6" s="64">
        <f>+IFERROR(M6*L6/3600*C6,0)</f>
        <v>0</v>
      </c>
      <c r="O6" s="69">
        <f>IFERROR(VLOOKUP(B6,DATA!$1:$1048576,8,FALSE)*VLOOKUP(B6,DATA!$1:$1048576,9,FALSE),0)</f>
        <v>0</v>
      </c>
      <c r="P6" s="69">
        <f>+O6+N6</f>
        <v>0</v>
      </c>
      <c r="Q6" s="64">
        <f>IFERROR(VLOOKUP(B6,DATA!$1:$1048576,5,FALSE),H6)</f>
        <v>0</v>
      </c>
    </row>
    <row r="7" spans="2:17" x14ac:dyDescent="0.2">
      <c r="B7" s="33"/>
      <c r="C7" s="4"/>
      <c r="D7" s="4"/>
      <c r="E7" s="4"/>
      <c r="F7" s="4"/>
      <c r="G7" s="4"/>
      <c r="H7" s="3"/>
      <c r="I7" s="14"/>
      <c r="J7" s="35"/>
      <c r="K7" s="24"/>
      <c r="L7" s="64"/>
      <c r="M7" s="64"/>
      <c r="N7" s="64"/>
      <c r="O7" s="64"/>
      <c r="P7" s="70"/>
      <c r="Q7" s="64"/>
    </row>
    <row r="8" spans="2:17" x14ac:dyDescent="0.2">
      <c r="B8" s="33"/>
      <c r="E8" s="3"/>
      <c r="F8" s="3"/>
      <c r="G8" s="3"/>
      <c r="H8" s="3"/>
      <c r="I8" s="14"/>
      <c r="J8" s="35"/>
      <c r="K8" s="24"/>
      <c r="L8" s="64"/>
      <c r="M8" s="64"/>
      <c r="N8" s="64"/>
      <c r="O8" s="64"/>
      <c r="P8" s="70"/>
      <c r="Q8" s="64"/>
    </row>
    <row r="9" spans="2:17" ht="37.5" customHeight="1" x14ac:dyDescent="0.25">
      <c r="B9" s="43" t="s">
        <v>33</v>
      </c>
      <c r="C9" s="113" t="s">
        <v>4</v>
      </c>
      <c r="D9" s="113"/>
      <c r="E9" s="113"/>
      <c r="F9" s="113"/>
      <c r="G9" s="113"/>
      <c r="H9" s="113"/>
      <c r="I9" s="14"/>
      <c r="J9" s="35"/>
      <c r="K9" s="24"/>
      <c r="L9" s="64"/>
      <c r="M9" s="64"/>
      <c r="N9" s="64"/>
      <c r="O9" s="64"/>
      <c r="P9" s="70"/>
      <c r="Q9" s="64"/>
    </row>
    <row r="10" spans="2:17" x14ac:dyDescent="0.2">
      <c r="B10" s="34"/>
      <c r="C10" s="31" t="s">
        <v>2</v>
      </c>
      <c r="D10" s="114">
        <f>O10</f>
        <v>0</v>
      </c>
      <c r="E10" s="115"/>
      <c r="F10" s="115"/>
      <c r="G10" s="115"/>
      <c r="H10" s="116"/>
      <c r="I10" s="14"/>
      <c r="J10" s="35"/>
      <c r="K10" s="24"/>
      <c r="L10" s="64"/>
      <c r="M10" s="64"/>
      <c r="N10" s="64"/>
      <c r="O10" s="94">
        <f>IF(Q6=12,"12V System Factor", IF(Q6=24,"24V System Factor",0))</f>
        <v>0</v>
      </c>
      <c r="P10" s="70"/>
      <c r="Q10" s="64"/>
    </row>
    <row r="11" spans="2:17" ht="13.15" customHeight="1" x14ac:dyDescent="0.2">
      <c r="B11" s="80"/>
      <c r="C11" s="26"/>
      <c r="D11" s="117" t="s">
        <v>111</v>
      </c>
      <c r="E11" s="118"/>
      <c r="F11" s="118"/>
      <c r="G11" s="118"/>
      <c r="H11" s="119"/>
      <c r="I11" s="58">
        <f>+P11</f>
        <v>0</v>
      </c>
      <c r="J11" s="75" t="s">
        <v>36</v>
      </c>
      <c r="K11" s="78"/>
      <c r="L11" s="68"/>
      <c r="M11" s="64"/>
      <c r="N11" s="70">
        <f>IFERROR(VLOOKUP(B11,DATA!$A$42:$F$73,4,FALSE),0)</f>
        <v>0</v>
      </c>
      <c r="O11" s="64">
        <f>IF(AND($Q$6=24,B11="Solar regulator (TES – 30A)"),1,IF($Q$6=12,1,IF($Q$6=24,0.65,0)))</f>
        <v>0</v>
      </c>
      <c r="P11" s="70">
        <f>+N11*C11*O11</f>
        <v>0</v>
      </c>
      <c r="Q11" s="64"/>
    </row>
    <row r="12" spans="2:17" x14ac:dyDescent="0.2">
      <c r="B12" s="80"/>
      <c r="C12" s="26"/>
      <c r="D12" s="120"/>
      <c r="E12" s="121"/>
      <c r="F12" s="121"/>
      <c r="G12" s="121"/>
      <c r="H12" s="122"/>
      <c r="I12" s="58">
        <f>+P12</f>
        <v>0</v>
      </c>
      <c r="J12" s="75" t="s">
        <v>36</v>
      </c>
      <c r="K12" s="78"/>
      <c r="L12" s="68"/>
      <c r="M12" s="64"/>
      <c r="N12" s="70">
        <f>IFERROR(VLOOKUP(B12,DATA!$A$42:$F$73,4,FALSE),0)</f>
        <v>0</v>
      </c>
      <c r="O12" s="64">
        <f t="shared" ref="O12:O15" si="0">IF(AND($Q$6=24,B12="Solar regulator (TES – 30A)"),1,IF($Q$6=12,1,IF($Q$6=24,0.65,0)))</f>
        <v>0</v>
      </c>
      <c r="P12" s="70">
        <f>+N12*C12*O12</f>
        <v>0</v>
      </c>
      <c r="Q12" s="64"/>
    </row>
    <row r="13" spans="2:17" x14ac:dyDescent="0.2">
      <c r="B13" s="80"/>
      <c r="C13" s="26"/>
      <c r="D13" s="120"/>
      <c r="E13" s="121"/>
      <c r="F13" s="121"/>
      <c r="G13" s="121"/>
      <c r="H13" s="122"/>
      <c r="I13" s="58">
        <f>+P13</f>
        <v>0</v>
      </c>
      <c r="J13" s="75" t="s">
        <v>36</v>
      </c>
      <c r="K13" s="78"/>
      <c r="L13" s="68"/>
      <c r="M13" s="64"/>
      <c r="N13" s="70">
        <f>IFERROR(VLOOKUP(B13,DATA!$A$42:$F$73,4,FALSE),0)</f>
        <v>0</v>
      </c>
      <c r="O13" s="64">
        <f t="shared" si="0"/>
        <v>0</v>
      </c>
      <c r="P13" s="70">
        <f>+N13*C13*O13</f>
        <v>0</v>
      </c>
      <c r="Q13" s="64"/>
    </row>
    <row r="14" spans="2:17" x14ac:dyDescent="0.2">
      <c r="B14" s="80"/>
      <c r="C14" s="26"/>
      <c r="D14" s="120"/>
      <c r="E14" s="121"/>
      <c r="F14" s="121"/>
      <c r="G14" s="121"/>
      <c r="H14" s="122"/>
      <c r="I14" s="58">
        <f>+P14</f>
        <v>0</v>
      </c>
      <c r="J14" s="75" t="s">
        <v>36</v>
      </c>
      <c r="K14" s="78"/>
      <c r="L14" s="68"/>
      <c r="M14" s="64"/>
      <c r="N14" s="70">
        <f>IFERROR(VLOOKUP(B14,DATA!$A$42:$F$73,4,FALSE),0)</f>
        <v>0</v>
      </c>
      <c r="O14" s="64">
        <f t="shared" si="0"/>
        <v>0</v>
      </c>
      <c r="P14" s="70">
        <f>+N14*C14*O14</f>
        <v>0</v>
      </c>
      <c r="Q14" s="64"/>
    </row>
    <row r="15" spans="2:17" x14ac:dyDescent="0.2">
      <c r="B15" s="80"/>
      <c r="C15" s="26"/>
      <c r="D15" s="123"/>
      <c r="E15" s="124"/>
      <c r="F15" s="124"/>
      <c r="G15" s="124"/>
      <c r="H15" s="125"/>
      <c r="I15" s="58">
        <f>+P15</f>
        <v>0</v>
      </c>
      <c r="J15" s="75" t="s">
        <v>36</v>
      </c>
      <c r="K15" s="78"/>
      <c r="L15" s="68"/>
      <c r="M15" s="64"/>
      <c r="N15" s="70">
        <f>IFERROR(VLOOKUP(B15,DATA!$A$42:$F$73,4,FALSE),0)</f>
        <v>0</v>
      </c>
      <c r="O15" s="64">
        <f t="shared" si="0"/>
        <v>0</v>
      </c>
      <c r="P15" s="70">
        <f>+N15*C15*O15</f>
        <v>0</v>
      </c>
      <c r="Q15" s="64"/>
    </row>
    <row r="16" spans="2:17" x14ac:dyDescent="0.2">
      <c r="B16" s="33"/>
      <c r="C16" s="1"/>
      <c r="D16" s="25"/>
      <c r="E16" s="3"/>
      <c r="F16" s="3"/>
      <c r="G16" s="3"/>
      <c r="H16" s="3" t="s">
        <v>51</v>
      </c>
      <c r="I16" s="55">
        <f>+P17</f>
        <v>0</v>
      </c>
      <c r="J16" s="75" t="s">
        <v>36</v>
      </c>
      <c r="K16" s="78"/>
      <c r="L16" s="71"/>
      <c r="M16" s="64"/>
      <c r="N16" s="64"/>
      <c r="O16" s="64"/>
      <c r="P16" s="70"/>
      <c r="Q16" s="64"/>
    </row>
    <row r="17" spans="2:17" ht="37.5" customHeight="1" x14ac:dyDescent="0.2">
      <c r="B17" s="33"/>
      <c r="C17" s="104" t="s">
        <v>67</v>
      </c>
      <c r="D17" s="104"/>
      <c r="E17" s="104"/>
      <c r="F17" s="104"/>
      <c r="G17" s="104"/>
      <c r="H17" s="105"/>
      <c r="I17" s="54"/>
      <c r="J17" s="53"/>
      <c r="K17" s="79"/>
      <c r="L17" s="64"/>
      <c r="M17" s="64"/>
      <c r="N17" s="64"/>
      <c r="O17" s="64" t="s">
        <v>34</v>
      </c>
      <c r="P17" s="70">
        <f>SUM(P6:P16)</f>
        <v>0</v>
      </c>
      <c r="Q17" s="64"/>
    </row>
    <row r="18" spans="2:17" x14ac:dyDescent="0.2">
      <c r="B18" s="34" t="s">
        <v>42</v>
      </c>
      <c r="C18" s="32"/>
      <c r="D18" s="32" t="s">
        <v>38</v>
      </c>
      <c r="E18" s="3"/>
      <c r="F18" s="106" t="s">
        <v>68</v>
      </c>
      <c r="G18" s="106"/>
      <c r="H18" s="106"/>
      <c r="I18" s="59"/>
      <c r="J18" s="35"/>
      <c r="K18" s="24"/>
      <c r="L18" s="64"/>
      <c r="M18" s="64"/>
      <c r="N18" s="64"/>
      <c r="O18" s="64" t="s">
        <v>35</v>
      </c>
      <c r="P18" s="70">
        <f>+P17/(1-Q18)</f>
        <v>0</v>
      </c>
      <c r="Q18" s="72">
        <f>+P2</f>
        <v>0.2</v>
      </c>
    </row>
    <row r="19" spans="2:17" x14ac:dyDescent="0.2">
      <c r="B19" s="33"/>
      <c r="E19" s="3"/>
      <c r="F19" s="106"/>
      <c r="G19" s="106"/>
      <c r="H19" s="106"/>
      <c r="I19" s="59"/>
      <c r="J19" s="35"/>
      <c r="K19" s="24"/>
      <c r="L19" s="64"/>
      <c r="M19" s="64"/>
      <c r="N19" s="64"/>
      <c r="O19" s="64"/>
      <c r="P19" s="70"/>
      <c r="Q19" s="64"/>
    </row>
    <row r="20" spans="2:17" x14ac:dyDescent="0.2">
      <c r="B20" s="33"/>
      <c r="E20" s="3"/>
      <c r="F20" s="106"/>
      <c r="G20" s="106"/>
      <c r="H20" s="106"/>
      <c r="I20" s="56">
        <f>+P20</f>
        <v>0</v>
      </c>
      <c r="J20" s="76" t="s">
        <v>36</v>
      </c>
      <c r="K20" s="24"/>
      <c r="L20" s="64"/>
      <c r="M20" s="64"/>
      <c r="N20" s="64"/>
      <c r="O20" s="64" t="s">
        <v>50</v>
      </c>
      <c r="P20" s="64">
        <f>+P18/(1-Q20)</f>
        <v>0</v>
      </c>
      <c r="Q20" s="72">
        <f>+I22</f>
        <v>0</v>
      </c>
    </row>
    <row r="21" spans="2:17" x14ac:dyDescent="0.2">
      <c r="B21" s="44" t="s">
        <v>5</v>
      </c>
      <c r="C21" s="28" t="str">
        <f>IF(OR(P20=0,C18=0)," ",P20*P3/C18)</f>
        <v xml:space="preserve"> </v>
      </c>
      <c r="D21" s="29" t="s">
        <v>41</v>
      </c>
      <c r="E21" s="3"/>
      <c r="F21" s="107"/>
      <c r="G21" s="107"/>
      <c r="H21" s="107"/>
      <c r="I21" s="3"/>
      <c r="J21" s="35"/>
      <c r="K21" s="24"/>
      <c r="L21" s="64"/>
      <c r="M21" s="64"/>
      <c r="N21" s="64"/>
      <c r="O21" s="64"/>
      <c r="P21" s="64"/>
      <c r="Q21" s="64"/>
    </row>
    <row r="22" spans="2:17" ht="30.75" customHeight="1" thickBot="1" x14ac:dyDescent="0.25">
      <c r="B22" s="110" t="str">
        <f>IF(B6="D10 sliding gate (24VDC system)","24V System - Require 2 panels, sized as per above, each with its own Solar regulator"," ")</f>
        <v xml:space="preserve"> </v>
      </c>
      <c r="C22" s="111"/>
      <c r="D22" s="111"/>
      <c r="E22" s="112"/>
      <c r="F22" s="108" t="s">
        <v>52</v>
      </c>
      <c r="G22" s="109"/>
      <c r="H22" s="109"/>
      <c r="I22" s="81"/>
      <c r="J22" s="42"/>
      <c r="K22" s="24"/>
      <c r="L22" s="64"/>
      <c r="M22" s="64"/>
      <c r="N22" s="64"/>
      <c r="O22" s="64"/>
      <c r="P22" s="64"/>
      <c r="Q22" s="64"/>
    </row>
    <row r="23" spans="2:17" ht="13.5" thickBot="1" x14ac:dyDescent="0.25">
      <c r="B23" s="2"/>
      <c r="C23" s="6"/>
      <c r="D23" s="6"/>
      <c r="E23" s="3"/>
      <c r="F23" s="30"/>
      <c r="K23" s="24"/>
    </row>
    <row r="24" spans="2:17" ht="15.75" x14ac:dyDescent="0.25">
      <c r="B24" s="47" t="s">
        <v>46</v>
      </c>
      <c r="C24" s="48"/>
      <c r="D24" s="48"/>
      <c r="E24" s="49"/>
      <c r="F24" s="50"/>
      <c r="G24" s="49"/>
      <c r="H24" s="49"/>
      <c r="I24" s="49"/>
      <c r="J24" s="51"/>
      <c r="K24" s="24"/>
    </row>
    <row r="25" spans="2:17" ht="37.5" customHeight="1" x14ac:dyDescent="0.2">
      <c r="B25" s="33"/>
      <c r="C25" s="103" t="s">
        <v>48</v>
      </c>
      <c r="D25" s="103"/>
      <c r="E25" s="103"/>
      <c r="F25" s="103"/>
      <c r="G25" s="103"/>
      <c r="H25" s="103"/>
      <c r="I25" s="52"/>
      <c r="J25" s="53"/>
      <c r="K25" s="79"/>
    </row>
    <row r="26" spans="2:17" x14ac:dyDescent="0.2">
      <c r="B26" s="34" t="s">
        <v>0</v>
      </c>
      <c r="C26" s="7"/>
      <c r="D26" s="7" t="s">
        <v>37</v>
      </c>
      <c r="E26" s="3"/>
      <c r="F26" s="3"/>
      <c r="G26" s="3"/>
      <c r="H26" s="3"/>
      <c r="I26" s="3"/>
      <c r="J26" s="35"/>
      <c r="K26" s="3"/>
    </row>
    <row r="27" spans="2:17" ht="25.5" x14ac:dyDescent="0.2">
      <c r="B27" s="96" t="s">
        <v>107</v>
      </c>
      <c r="C27" s="89">
        <v>0.4</v>
      </c>
      <c r="E27" s="3"/>
      <c r="F27" s="3"/>
      <c r="G27" s="3"/>
      <c r="H27" s="3"/>
      <c r="I27" s="3"/>
      <c r="J27" s="35"/>
      <c r="K27" s="3"/>
    </row>
    <row r="28" spans="2:17" x14ac:dyDescent="0.2">
      <c r="B28" s="33"/>
      <c r="C28" s="101" t="s">
        <v>6</v>
      </c>
      <c r="D28" s="101"/>
      <c r="E28" s="102"/>
      <c r="F28" s="102"/>
      <c r="G28" s="36"/>
      <c r="H28" s="3"/>
      <c r="I28" s="3"/>
      <c r="J28" s="35"/>
      <c r="K28" s="3"/>
    </row>
    <row r="29" spans="2:17" ht="13.5" thickBot="1" x14ac:dyDescent="0.25">
      <c r="B29" s="37" t="s">
        <v>98</v>
      </c>
      <c r="C29" s="38" t="str">
        <f>IF(OR(ISBLANK(C26),C26=0),"???",P17*C26/C27)</f>
        <v>???</v>
      </c>
      <c r="D29" s="39" t="s">
        <v>36</v>
      </c>
      <c r="E29" s="40" t="s">
        <v>47</v>
      </c>
      <c r="F29" s="40"/>
      <c r="G29" s="41"/>
      <c r="H29" s="41"/>
      <c r="I29" s="41"/>
      <c r="J29" s="42"/>
      <c r="K29" s="3"/>
    </row>
    <row r="32" spans="2:17" x14ac:dyDescent="0.2">
      <c r="C32" s="88"/>
    </row>
  </sheetData>
  <sheetProtection selectLockedCells="1"/>
  <mergeCells count="10">
    <mergeCell ref="C4:G4"/>
    <mergeCell ref="C28:F28"/>
    <mergeCell ref="C25:H25"/>
    <mergeCell ref="C17:H17"/>
    <mergeCell ref="F18:H21"/>
    <mergeCell ref="F22:H22"/>
    <mergeCell ref="B22:E22"/>
    <mergeCell ref="C9:H9"/>
    <mergeCell ref="D10:H10"/>
    <mergeCell ref="D11:H15"/>
  </mergeCells>
  <phoneticPr fontId="0" type="noConversion"/>
  <dataValidations count="1">
    <dataValidation type="list" allowBlank="1" showInputMessage="1" showErrorMessage="1" sqref="H6">
      <formula1>System_Voltage</formula1>
    </dataValidation>
  </dataValidations>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64" r:id="rId4" name="Button 40">
              <controlPr defaultSize="0" print="0" autoFill="0" autoPict="0" macro="[0]!CLEAR_1">
                <anchor moveWithCells="1">
                  <from>
                    <xdr:col>1</xdr:col>
                    <xdr:colOff>504825</xdr:colOff>
                    <xdr:row>3</xdr:row>
                    <xdr:rowOff>323850</xdr:rowOff>
                  </from>
                  <to>
                    <xdr:col>1</xdr:col>
                    <xdr:colOff>1905000</xdr:colOff>
                    <xdr:row>4</xdr:row>
                    <xdr:rowOff>504825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OFFSET(DATA!$A$4,0,0,COUNTA(DATA!$A$4:$A$38),1)</xm:f>
          </x14:formula1>
          <xm:sqref>B6</xm:sqref>
        </x14:dataValidation>
        <x14:dataValidation type="list" allowBlank="1" showInputMessage="1" showErrorMessage="1">
          <x14:formula1>
            <xm:f>OFFSET(DATA!$A$42,0,0,COUNTA(DATA!$A$42:$A$73),1)</xm:f>
          </x14:formula1>
          <xm:sqref>B11:B15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77"/>
  <sheetViews>
    <sheetView zoomScale="85" zoomScaleNormal="85" workbookViewId="0">
      <pane xSplit="1" ySplit="3" topLeftCell="B34" activePane="bottomRight" state="frozen"/>
      <selection pane="topRight" activeCell="B1" sqref="B1"/>
      <selection pane="bottomLeft" activeCell="A4" sqref="A4"/>
      <selection pane="bottomRight" activeCell="B65" sqref="B65"/>
    </sheetView>
  </sheetViews>
  <sheetFormatPr defaultRowHeight="12.75" x14ac:dyDescent="0.2"/>
  <cols>
    <col min="1" max="1" width="56.28515625" customWidth="1"/>
    <col min="2" max="2" width="13.7109375" style="17" customWidth="1"/>
    <col min="3" max="3" width="15.5703125" style="17" customWidth="1"/>
    <col min="4" max="4" width="27.5703125" style="17" customWidth="1"/>
    <col min="5" max="5" width="11" style="17" customWidth="1"/>
    <col min="6" max="6" width="19.42578125" customWidth="1"/>
    <col min="7" max="7" width="15" customWidth="1"/>
    <col min="8" max="8" width="16.28515625" customWidth="1"/>
  </cols>
  <sheetData>
    <row r="1" spans="1:9" x14ac:dyDescent="0.2">
      <c r="A1">
        <v>1</v>
      </c>
      <c r="B1" s="84">
        <v>2</v>
      </c>
      <c r="C1" s="85">
        <v>3</v>
      </c>
      <c r="D1" s="84">
        <v>4</v>
      </c>
      <c r="E1" s="85">
        <v>5</v>
      </c>
      <c r="F1" s="84">
        <v>6</v>
      </c>
      <c r="G1" s="85">
        <v>7</v>
      </c>
      <c r="H1" s="84">
        <v>8</v>
      </c>
      <c r="I1" s="85">
        <v>9</v>
      </c>
    </row>
    <row r="3" spans="1:9" s="8" customFormat="1" ht="63.75" x14ac:dyDescent="0.2">
      <c r="A3" s="9" t="s">
        <v>18</v>
      </c>
      <c r="B3" s="98" t="s">
        <v>40</v>
      </c>
      <c r="C3" s="15" t="s">
        <v>8</v>
      </c>
      <c r="D3" s="15" t="s">
        <v>15</v>
      </c>
      <c r="E3" s="15" t="s">
        <v>7</v>
      </c>
      <c r="F3" s="9" t="s">
        <v>19</v>
      </c>
      <c r="G3" s="15" t="s">
        <v>17</v>
      </c>
      <c r="H3" s="15" t="s">
        <v>16</v>
      </c>
      <c r="I3" s="83" t="s">
        <v>112</v>
      </c>
    </row>
    <row r="4" spans="1:9" x14ac:dyDescent="0.2">
      <c r="A4" s="83" t="s">
        <v>97</v>
      </c>
      <c r="B4" s="11">
        <v>8</v>
      </c>
      <c r="C4" s="11">
        <v>10</v>
      </c>
      <c r="D4" s="12">
        <f t="shared" ref="D4:D8" si="0">+B4*C4/3600</f>
        <v>2.2222222222222223E-2</v>
      </c>
      <c r="E4" s="13">
        <v>12</v>
      </c>
      <c r="F4" s="82" t="s">
        <v>75</v>
      </c>
      <c r="G4" s="97">
        <v>95</v>
      </c>
      <c r="H4" s="14">
        <f t="shared" ref="H4:H8" si="1">+G4*24/1000</f>
        <v>2.2799999999999998</v>
      </c>
      <c r="I4" s="14">
        <v>1</v>
      </c>
    </row>
    <row r="5" spans="1:9" x14ac:dyDescent="0.2">
      <c r="A5" s="83" t="s">
        <v>84</v>
      </c>
      <c r="B5" s="11">
        <v>8</v>
      </c>
      <c r="C5" s="11">
        <v>30</v>
      </c>
      <c r="D5" s="12">
        <f t="shared" si="0"/>
        <v>6.6666666666666666E-2</v>
      </c>
      <c r="E5" s="13">
        <v>12</v>
      </c>
      <c r="F5" s="14" t="s">
        <v>23</v>
      </c>
      <c r="G5" s="97">
        <v>75</v>
      </c>
      <c r="H5" s="14">
        <f t="shared" si="1"/>
        <v>1.8</v>
      </c>
      <c r="I5" s="14">
        <v>1</v>
      </c>
    </row>
    <row r="6" spans="1:9" x14ac:dyDescent="0.2">
      <c r="A6" s="83" t="s">
        <v>82</v>
      </c>
      <c r="B6" s="11">
        <v>6</v>
      </c>
      <c r="C6" s="11">
        <v>30</v>
      </c>
      <c r="D6" s="12">
        <f t="shared" si="0"/>
        <v>0.05</v>
      </c>
      <c r="E6" s="16">
        <v>24</v>
      </c>
      <c r="F6" s="14" t="s">
        <v>24</v>
      </c>
      <c r="G6" s="97">
        <v>80</v>
      </c>
      <c r="H6" s="14">
        <f t="shared" si="1"/>
        <v>1.92</v>
      </c>
      <c r="I6" s="14">
        <v>0.65</v>
      </c>
    </row>
    <row r="7" spans="1:9" x14ac:dyDescent="0.2">
      <c r="A7" s="83" t="s">
        <v>114</v>
      </c>
      <c r="B7" s="11">
        <v>10</v>
      </c>
      <c r="C7" s="11">
        <v>20</v>
      </c>
      <c r="D7" s="12">
        <f t="shared" ref="D7" si="2">+B7*C7/3600</f>
        <v>5.5555555555555552E-2</v>
      </c>
      <c r="E7" s="16">
        <v>24</v>
      </c>
      <c r="F7" s="14" t="s">
        <v>24</v>
      </c>
      <c r="G7" s="97">
        <v>80</v>
      </c>
      <c r="H7" s="14">
        <f t="shared" ref="H7" si="3">+G7*24/1000</f>
        <v>1.92</v>
      </c>
      <c r="I7" s="14">
        <v>0.65</v>
      </c>
    </row>
    <row r="8" spans="1:9" x14ac:dyDescent="0.2">
      <c r="A8" s="83" t="s">
        <v>83</v>
      </c>
      <c r="B8" s="11">
        <v>20</v>
      </c>
      <c r="C8" s="11">
        <v>30</v>
      </c>
      <c r="D8" s="12">
        <f t="shared" si="0"/>
        <v>0.16666666666666666</v>
      </c>
      <c r="E8" s="13">
        <v>12</v>
      </c>
      <c r="F8" s="14" t="s">
        <v>22</v>
      </c>
      <c r="G8" s="13">
        <v>16</v>
      </c>
      <c r="H8" s="14">
        <f t="shared" si="1"/>
        <v>0.38400000000000001</v>
      </c>
      <c r="I8" s="14">
        <v>1</v>
      </c>
    </row>
    <row r="9" spans="1:9" x14ac:dyDescent="0.2">
      <c r="A9" s="83" t="s">
        <v>85</v>
      </c>
      <c r="B9" s="11">
        <v>4</v>
      </c>
      <c r="C9" s="11">
        <v>35</v>
      </c>
      <c r="D9" s="12">
        <f>+B9*C9/3600</f>
        <v>3.888888888888889E-2</v>
      </c>
      <c r="E9" s="13">
        <v>12</v>
      </c>
      <c r="F9" s="14" t="s">
        <v>20</v>
      </c>
      <c r="G9" s="13">
        <v>16</v>
      </c>
      <c r="H9" s="14">
        <f>+G9*24/1000</f>
        <v>0.38400000000000001</v>
      </c>
      <c r="I9" s="14">
        <v>1</v>
      </c>
    </row>
    <row r="10" spans="1:9" x14ac:dyDescent="0.2">
      <c r="A10" s="83" t="s">
        <v>86</v>
      </c>
      <c r="B10" s="11">
        <v>8</v>
      </c>
      <c r="C10" s="11">
        <v>35</v>
      </c>
      <c r="D10" s="12">
        <f t="shared" ref="D10:D14" si="4">+B10*C10/3600</f>
        <v>7.7777777777777779E-2</v>
      </c>
      <c r="E10" s="13">
        <v>12</v>
      </c>
      <c r="F10" s="14" t="s">
        <v>20</v>
      </c>
      <c r="G10" s="13">
        <v>16</v>
      </c>
      <c r="H10" s="14">
        <f t="shared" ref="H10:H14" si="5">+G10*24/1000</f>
        <v>0.38400000000000001</v>
      </c>
      <c r="I10" s="14">
        <v>1</v>
      </c>
    </row>
    <row r="11" spans="1:9" x14ac:dyDescent="0.2">
      <c r="A11" s="83" t="s">
        <v>87</v>
      </c>
      <c r="B11" s="11">
        <v>5</v>
      </c>
      <c r="C11" s="11">
        <v>40</v>
      </c>
      <c r="D11" s="12">
        <f t="shared" si="4"/>
        <v>5.5555555555555552E-2</v>
      </c>
      <c r="E11" s="13">
        <v>12</v>
      </c>
      <c r="F11" s="14" t="s">
        <v>20</v>
      </c>
      <c r="G11" s="13">
        <v>16</v>
      </c>
      <c r="H11" s="14">
        <f t="shared" si="5"/>
        <v>0.38400000000000001</v>
      </c>
      <c r="I11" s="14">
        <v>1</v>
      </c>
    </row>
    <row r="12" spans="1:9" x14ac:dyDescent="0.2">
      <c r="A12" s="83" t="s">
        <v>88</v>
      </c>
      <c r="B12" s="11">
        <v>10</v>
      </c>
      <c r="C12" s="11">
        <v>40</v>
      </c>
      <c r="D12" s="12">
        <f t="shared" si="4"/>
        <v>0.1111111111111111</v>
      </c>
      <c r="E12" s="13">
        <v>12</v>
      </c>
      <c r="F12" s="14" t="s">
        <v>20</v>
      </c>
      <c r="G12" s="13">
        <v>16</v>
      </c>
      <c r="H12" s="14">
        <f t="shared" si="5"/>
        <v>0.38400000000000001</v>
      </c>
      <c r="I12" s="14">
        <v>1</v>
      </c>
    </row>
    <row r="13" spans="1:9" x14ac:dyDescent="0.2">
      <c r="A13" s="83" t="s">
        <v>89</v>
      </c>
      <c r="B13" s="11">
        <v>5</v>
      </c>
      <c r="C13" s="11">
        <v>40</v>
      </c>
      <c r="D13" s="12">
        <f t="shared" si="4"/>
        <v>5.5555555555555552E-2</v>
      </c>
      <c r="E13" s="13">
        <v>12</v>
      </c>
      <c r="F13" s="14" t="s">
        <v>21</v>
      </c>
      <c r="G13" s="13">
        <v>25</v>
      </c>
      <c r="H13" s="14">
        <f t="shared" si="5"/>
        <v>0.6</v>
      </c>
      <c r="I13" s="14">
        <v>1</v>
      </c>
    </row>
    <row r="14" spans="1:9" x14ac:dyDescent="0.2">
      <c r="A14" s="83" t="s">
        <v>90</v>
      </c>
      <c r="B14" s="11">
        <v>10</v>
      </c>
      <c r="C14" s="11">
        <v>40</v>
      </c>
      <c r="D14" s="12">
        <f t="shared" si="4"/>
        <v>0.1111111111111111</v>
      </c>
      <c r="E14" s="13">
        <v>12</v>
      </c>
      <c r="F14" s="14" t="s">
        <v>21</v>
      </c>
      <c r="G14" s="13">
        <v>25</v>
      </c>
      <c r="H14" s="14">
        <f t="shared" si="5"/>
        <v>0.6</v>
      </c>
      <c r="I14" s="14">
        <v>1</v>
      </c>
    </row>
    <row r="15" spans="1:9" x14ac:dyDescent="0.2">
      <c r="A15" s="83" t="s">
        <v>91</v>
      </c>
      <c r="B15" s="11">
        <v>2</v>
      </c>
      <c r="C15" s="11">
        <v>28</v>
      </c>
      <c r="D15" s="12">
        <f t="shared" ref="D15:D27" si="6">+B15*C15/3600</f>
        <v>1.5555555555555555E-2</v>
      </c>
      <c r="E15" s="13">
        <v>12</v>
      </c>
      <c r="F15" s="87" t="s">
        <v>105</v>
      </c>
      <c r="G15" s="13">
        <v>48</v>
      </c>
      <c r="H15" s="14">
        <f t="shared" ref="H15:H27" si="7">+G15*24/1000</f>
        <v>1.1519999999999999</v>
      </c>
      <c r="I15" s="14">
        <v>1</v>
      </c>
    </row>
    <row r="16" spans="1:9" x14ac:dyDescent="0.2">
      <c r="A16" s="83" t="s">
        <v>92</v>
      </c>
      <c r="B16" s="11">
        <v>2</v>
      </c>
      <c r="C16" s="11">
        <v>35</v>
      </c>
      <c r="D16" s="12">
        <f t="shared" si="6"/>
        <v>1.9444444444444445E-2</v>
      </c>
      <c r="E16" s="13">
        <v>12</v>
      </c>
      <c r="F16" s="87" t="s">
        <v>105</v>
      </c>
      <c r="G16" s="13">
        <v>48</v>
      </c>
      <c r="H16" s="14">
        <f t="shared" si="7"/>
        <v>1.1519999999999999</v>
      </c>
      <c r="I16" s="14">
        <v>1</v>
      </c>
    </row>
    <row r="17" spans="1:9" x14ac:dyDescent="0.2">
      <c r="A17" s="83" t="s">
        <v>93</v>
      </c>
      <c r="B17" s="11">
        <v>4</v>
      </c>
      <c r="C17" s="11">
        <v>28</v>
      </c>
      <c r="D17" s="12">
        <f t="shared" si="6"/>
        <v>3.111111111111111E-2</v>
      </c>
      <c r="E17" s="13">
        <v>12</v>
      </c>
      <c r="F17" s="87" t="s">
        <v>105</v>
      </c>
      <c r="G17" s="13">
        <v>48</v>
      </c>
      <c r="H17" s="14">
        <f t="shared" si="7"/>
        <v>1.1519999999999999</v>
      </c>
      <c r="I17" s="14">
        <v>1</v>
      </c>
    </row>
    <row r="18" spans="1:9" x14ac:dyDescent="0.2">
      <c r="A18" s="83" t="s">
        <v>94</v>
      </c>
      <c r="B18" s="11">
        <v>4</v>
      </c>
      <c r="C18" s="11">
        <v>35</v>
      </c>
      <c r="D18" s="12">
        <f t="shared" si="6"/>
        <v>3.888888888888889E-2</v>
      </c>
      <c r="E18" s="13">
        <v>12</v>
      </c>
      <c r="F18" s="87" t="s">
        <v>105</v>
      </c>
      <c r="G18" s="13">
        <v>48</v>
      </c>
      <c r="H18" s="14">
        <f t="shared" si="7"/>
        <v>1.1519999999999999</v>
      </c>
      <c r="I18" s="14">
        <v>1</v>
      </c>
    </row>
    <row r="19" spans="1:9" x14ac:dyDescent="0.2">
      <c r="A19" s="83" t="s">
        <v>99</v>
      </c>
      <c r="B19" s="11">
        <v>2</v>
      </c>
      <c r="C19" s="11">
        <v>28</v>
      </c>
      <c r="D19" s="12">
        <f t="shared" ref="D19:D22" si="8">+B19*C19/3600</f>
        <v>1.5555555555555555E-2</v>
      </c>
      <c r="E19" s="13">
        <v>12</v>
      </c>
      <c r="F19" s="87" t="s">
        <v>105</v>
      </c>
      <c r="G19" s="97">
        <v>73</v>
      </c>
      <c r="H19" s="14">
        <f t="shared" ref="H19:H22" si="9">+G19*24/1000</f>
        <v>1.752</v>
      </c>
      <c r="I19" s="14">
        <v>1</v>
      </c>
    </row>
    <row r="20" spans="1:9" x14ac:dyDescent="0.2">
      <c r="A20" s="83" t="s">
        <v>100</v>
      </c>
      <c r="B20" s="11">
        <v>2</v>
      </c>
      <c r="C20" s="11">
        <v>35</v>
      </c>
      <c r="D20" s="12">
        <f t="shared" si="8"/>
        <v>1.9444444444444445E-2</v>
      </c>
      <c r="E20" s="13">
        <v>12</v>
      </c>
      <c r="F20" s="87" t="s">
        <v>105</v>
      </c>
      <c r="G20" s="13">
        <v>48</v>
      </c>
      <c r="H20" s="14">
        <f t="shared" si="9"/>
        <v>1.1519999999999999</v>
      </c>
      <c r="I20" s="14">
        <v>1</v>
      </c>
    </row>
    <row r="21" spans="1:9" x14ac:dyDescent="0.2">
      <c r="A21" s="83" t="s">
        <v>101</v>
      </c>
      <c r="B21" s="11">
        <v>4</v>
      </c>
      <c r="C21" s="11">
        <v>28</v>
      </c>
      <c r="D21" s="12">
        <f t="shared" si="8"/>
        <v>3.111111111111111E-2</v>
      </c>
      <c r="E21" s="13">
        <v>12</v>
      </c>
      <c r="F21" s="87" t="s">
        <v>105</v>
      </c>
      <c r="G21" s="13">
        <v>48</v>
      </c>
      <c r="H21" s="14">
        <f t="shared" si="9"/>
        <v>1.1519999999999999</v>
      </c>
      <c r="I21" s="14">
        <v>1</v>
      </c>
    </row>
    <row r="22" spans="1:9" x14ac:dyDescent="0.2">
      <c r="A22" s="83" t="s">
        <v>102</v>
      </c>
      <c r="B22" s="11">
        <v>4</v>
      </c>
      <c r="C22" s="11">
        <v>35</v>
      </c>
      <c r="D22" s="12">
        <f t="shared" si="8"/>
        <v>3.888888888888889E-2</v>
      </c>
      <c r="E22" s="13">
        <v>12</v>
      </c>
      <c r="F22" s="87" t="s">
        <v>105</v>
      </c>
      <c r="G22" s="13">
        <v>48</v>
      </c>
      <c r="H22" s="14">
        <f t="shared" si="9"/>
        <v>1.1519999999999999</v>
      </c>
      <c r="I22" s="14">
        <v>1</v>
      </c>
    </row>
    <row r="23" spans="1:9" x14ac:dyDescent="0.2">
      <c r="A23" s="83" t="s">
        <v>103</v>
      </c>
      <c r="B23" s="11">
        <v>2</v>
      </c>
      <c r="C23" s="11">
        <v>25</v>
      </c>
      <c r="D23" s="12">
        <f t="shared" ref="D23:D24" si="10">+B23*C23/3600</f>
        <v>1.3888888888888888E-2</v>
      </c>
      <c r="E23" s="13">
        <v>12</v>
      </c>
      <c r="F23" s="87" t="s">
        <v>105</v>
      </c>
      <c r="G23" s="13">
        <v>48</v>
      </c>
      <c r="H23" s="14">
        <f t="shared" ref="H23:H24" si="11">+G23*24/1000</f>
        <v>1.1519999999999999</v>
      </c>
      <c r="I23" s="14">
        <v>1</v>
      </c>
    </row>
    <row r="24" spans="1:9" x14ac:dyDescent="0.2">
      <c r="A24" s="83" t="s">
        <v>104</v>
      </c>
      <c r="B24" s="11">
        <v>4</v>
      </c>
      <c r="C24" s="11">
        <v>32</v>
      </c>
      <c r="D24" s="12">
        <f t="shared" si="10"/>
        <v>3.5555555555555556E-2</v>
      </c>
      <c r="E24" s="13">
        <v>12</v>
      </c>
      <c r="F24" s="87" t="s">
        <v>105</v>
      </c>
      <c r="G24" s="13">
        <v>48</v>
      </c>
      <c r="H24" s="14">
        <f t="shared" si="11"/>
        <v>1.1519999999999999</v>
      </c>
      <c r="I24" s="14">
        <v>1</v>
      </c>
    </row>
    <row r="25" spans="1:9" x14ac:dyDescent="0.2">
      <c r="A25" s="83" t="s">
        <v>95</v>
      </c>
      <c r="B25" s="11">
        <v>2</v>
      </c>
      <c r="C25" s="11">
        <v>2.5</v>
      </c>
      <c r="D25" s="12">
        <f t="shared" ref="D25" si="12">+B25*C25/3600</f>
        <v>1.3888888888888889E-3</v>
      </c>
      <c r="E25" s="13">
        <v>12</v>
      </c>
      <c r="F25" s="14" t="s">
        <v>25</v>
      </c>
      <c r="G25" s="13">
        <v>50</v>
      </c>
      <c r="H25" s="14">
        <f t="shared" ref="H25" si="13">+G25*24/1000</f>
        <v>1.2</v>
      </c>
      <c r="I25" s="14">
        <v>1</v>
      </c>
    </row>
    <row r="26" spans="1:9" x14ac:dyDescent="0.2">
      <c r="A26" s="83" t="s">
        <v>96</v>
      </c>
      <c r="B26" s="11">
        <v>2</v>
      </c>
      <c r="C26" s="11">
        <v>6</v>
      </c>
      <c r="D26" s="12">
        <f t="shared" si="6"/>
        <v>3.3333333333333335E-3</v>
      </c>
      <c r="E26" s="13">
        <v>12</v>
      </c>
      <c r="F26" s="14" t="s">
        <v>25</v>
      </c>
      <c r="G26" s="13">
        <v>50</v>
      </c>
      <c r="H26" s="14">
        <f t="shared" si="7"/>
        <v>1.2</v>
      </c>
      <c r="I26" s="14">
        <v>1</v>
      </c>
    </row>
    <row r="27" spans="1:9" x14ac:dyDescent="0.2">
      <c r="A27" s="83" t="s">
        <v>124</v>
      </c>
      <c r="B27" s="11">
        <v>8.1</v>
      </c>
      <c r="C27" s="11">
        <v>30</v>
      </c>
      <c r="D27" s="12">
        <f t="shared" si="6"/>
        <v>6.7500000000000004E-2</v>
      </c>
      <c r="E27" s="13">
        <v>12</v>
      </c>
      <c r="F27" s="14" t="s">
        <v>23</v>
      </c>
      <c r="G27" s="97">
        <v>75</v>
      </c>
      <c r="H27" s="14">
        <f t="shared" si="7"/>
        <v>1.8</v>
      </c>
      <c r="I27" s="14">
        <v>1</v>
      </c>
    </row>
    <row r="28" spans="1:9" x14ac:dyDescent="0.2">
      <c r="A28" s="83"/>
      <c r="B28" s="11"/>
      <c r="C28" s="11"/>
      <c r="D28" s="12">
        <f t="shared" ref="D28" si="14">+B28*C28/3600</f>
        <v>0</v>
      </c>
      <c r="E28" s="13"/>
      <c r="F28" s="14"/>
      <c r="G28" s="13"/>
      <c r="H28" s="14">
        <f t="shared" ref="H28" si="15">+G28*24/1000</f>
        <v>0</v>
      </c>
      <c r="I28" s="14"/>
    </row>
    <row r="29" spans="1:9" x14ac:dyDescent="0.2">
      <c r="A29" s="83"/>
      <c r="B29" s="11"/>
      <c r="C29" s="11"/>
      <c r="D29" s="12">
        <f t="shared" ref="D29:D38" si="16">+B29*C29/3600</f>
        <v>0</v>
      </c>
      <c r="E29" s="13"/>
      <c r="F29" s="14"/>
      <c r="G29" s="13"/>
      <c r="H29" s="14">
        <f t="shared" ref="H29:H38" si="17">+G29*24/1000</f>
        <v>0</v>
      </c>
      <c r="I29" s="14"/>
    </row>
    <row r="30" spans="1:9" x14ac:dyDescent="0.2">
      <c r="A30" s="83"/>
      <c r="B30" s="11"/>
      <c r="C30" s="11"/>
      <c r="D30" s="12">
        <f t="shared" si="16"/>
        <v>0</v>
      </c>
      <c r="E30" s="13"/>
      <c r="F30" s="14"/>
      <c r="G30" s="13"/>
      <c r="H30" s="14">
        <f t="shared" si="17"/>
        <v>0</v>
      </c>
      <c r="I30" s="14"/>
    </row>
    <row r="31" spans="1:9" x14ac:dyDescent="0.2">
      <c r="A31" s="83"/>
      <c r="B31" s="11"/>
      <c r="C31" s="11"/>
      <c r="D31" s="12">
        <f t="shared" si="16"/>
        <v>0</v>
      </c>
      <c r="E31" s="13"/>
      <c r="F31" s="14"/>
      <c r="G31" s="13"/>
      <c r="H31" s="14">
        <f t="shared" si="17"/>
        <v>0</v>
      </c>
      <c r="I31" s="14"/>
    </row>
    <row r="32" spans="1:9" x14ac:dyDescent="0.2">
      <c r="A32" s="83"/>
      <c r="B32" s="11"/>
      <c r="C32" s="11"/>
      <c r="D32" s="12">
        <f t="shared" si="16"/>
        <v>0</v>
      </c>
      <c r="E32" s="13"/>
      <c r="F32" s="14"/>
      <c r="G32" s="13"/>
      <c r="H32" s="14">
        <f t="shared" si="17"/>
        <v>0</v>
      </c>
      <c r="I32" s="14"/>
    </row>
    <row r="33" spans="1:9" x14ac:dyDescent="0.2">
      <c r="A33" s="83"/>
      <c r="B33" s="11"/>
      <c r="C33" s="11"/>
      <c r="D33" s="12">
        <f t="shared" si="16"/>
        <v>0</v>
      </c>
      <c r="E33" s="13"/>
      <c r="F33" s="14"/>
      <c r="G33" s="13"/>
      <c r="H33" s="14">
        <f t="shared" si="17"/>
        <v>0</v>
      </c>
      <c r="I33" s="14"/>
    </row>
    <row r="34" spans="1:9" x14ac:dyDescent="0.2">
      <c r="A34" s="83"/>
      <c r="B34" s="11"/>
      <c r="C34" s="11"/>
      <c r="D34" s="12">
        <f t="shared" si="16"/>
        <v>0</v>
      </c>
      <c r="E34" s="13"/>
      <c r="F34" s="14"/>
      <c r="G34" s="13"/>
      <c r="H34" s="14">
        <f t="shared" si="17"/>
        <v>0</v>
      </c>
      <c r="I34" s="14"/>
    </row>
    <row r="35" spans="1:9" x14ac:dyDescent="0.2">
      <c r="A35" s="83"/>
      <c r="B35" s="11"/>
      <c r="C35" s="11"/>
      <c r="D35" s="12">
        <f t="shared" si="16"/>
        <v>0</v>
      </c>
      <c r="E35" s="13"/>
      <c r="F35" s="14"/>
      <c r="G35" s="13"/>
      <c r="H35" s="14">
        <f t="shared" si="17"/>
        <v>0</v>
      </c>
      <c r="I35" s="14"/>
    </row>
    <row r="36" spans="1:9" x14ac:dyDescent="0.2">
      <c r="A36" s="83"/>
      <c r="B36" s="11"/>
      <c r="C36" s="11"/>
      <c r="D36" s="12">
        <f t="shared" si="16"/>
        <v>0</v>
      </c>
      <c r="E36" s="13"/>
      <c r="F36" s="14"/>
      <c r="G36" s="13"/>
      <c r="H36" s="14">
        <f t="shared" si="17"/>
        <v>0</v>
      </c>
      <c r="I36" s="14"/>
    </row>
    <row r="37" spans="1:9" x14ac:dyDescent="0.2">
      <c r="A37" s="83"/>
      <c r="B37" s="11"/>
      <c r="C37" s="11"/>
      <c r="D37" s="12">
        <f t="shared" si="16"/>
        <v>0</v>
      </c>
      <c r="E37" s="13"/>
      <c r="F37" s="14"/>
      <c r="G37" s="13"/>
      <c r="H37" s="14">
        <f t="shared" si="17"/>
        <v>0</v>
      </c>
      <c r="I37" s="14"/>
    </row>
    <row r="38" spans="1:9" x14ac:dyDescent="0.2">
      <c r="A38" s="83"/>
      <c r="B38" s="11"/>
      <c r="C38" s="11"/>
      <c r="D38" s="12">
        <f t="shared" si="16"/>
        <v>0</v>
      </c>
      <c r="E38" s="13"/>
      <c r="F38" s="14"/>
      <c r="G38" s="13"/>
      <c r="H38" s="14">
        <f t="shared" si="17"/>
        <v>0</v>
      </c>
      <c r="I38" s="14"/>
    </row>
    <row r="41" spans="1:9" s="8" customFormat="1" ht="38.25" x14ac:dyDescent="0.2">
      <c r="A41" s="9" t="s">
        <v>13</v>
      </c>
      <c r="B41" s="15" t="s">
        <v>17</v>
      </c>
      <c r="C41" s="15"/>
      <c r="D41" s="15" t="s">
        <v>16</v>
      </c>
      <c r="E41" s="15" t="s">
        <v>7</v>
      </c>
      <c r="F41" s="83" t="s">
        <v>122</v>
      </c>
    </row>
    <row r="42" spans="1:9" x14ac:dyDescent="0.2">
      <c r="A42" s="10" t="s">
        <v>43</v>
      </c>
      <c r="B42" s="97">
        <v>10</v>
      </c>
      <c r="C42" s="11"/>
      <c r="D42" s="16">
        <f>+B42*24/1000</f>
        <v>0.24</v>
      </c>
      <c r="E42" s="11">
        <v>12</v>
      </c>
      <c r="F42" s="14"/>
    </row>
    <row r="43" spans="1:9" x14ac:dyDescent="0.2">
      <c r="A43" s="83" t="s">
        <v>113</v>
      </c>
      <c r="B43" s="97">
        <v>6</v>
      </c>
      <c r="C43" s="11"/>
      <c r="D43" s="16">
        <f>+B43*24/1000</f>
        <v>0.14399999999999999</v>
      </c>
      <c r="E43" s="11">
        <v>12</v>
      </c>
      <c r="F43" s="14"/>
    </row>
    <row r="44" spans="1:9" x14ac:dyDescent="0.2">
      <c r="A44" s="83" t="s">
        <v>14</v>
      </c>
      <c r="B44" s="97">
        <v>67</v>
      </c>
      <c r="C44" s="11"/>
      <c r="D44" s="16">
        <f t="shared" ref="D44:D61" si="18">+B44*24/1000</f>
        <v>1.6080000000000001</v>
      </c>
      <c r="E44" s="11">
        <v>12</v>
      </c>
      <c r="F44" s="14"/>
    </row>
    <row r="45" spans="1:9" x14ac:dyDescent="0.2">
      <c r="A45" s="10" t="s">
        <v>76</v>
      </c>
      <c r="B45" s="97">
        <v>30</v>
      </c>
      <c r="C45" s="11"/>
      <c r="D45" s="16">
        <f t="shared" si="18"/>
        <v>0.72</v>
      </c>
      <c r="E45" s="11">
        <v>12</v>
      </c>
      <c r="F45" s="14"/>
    </row>
    <row r="46" spans="1:9" x14ac:dyDescent="0.2">
      <c r="A46" s="10" t="s">
        <v>10</v>
      </c>
      <c r="B46" s="97">
        <v>11</v>
      </c>
      <c r="C46" s="11"/>
      <c r="D46" s="16">
        <f t="shared" ref="D46:D55" si="19">+B46*24/1000</f>
        <v>0.26400000000000001</v>
      </c>
      <c r="E46" s="11">
        <v>12</v>
      </c>
      <c r="F46" s="14"/>
    </row>
    <row r="47" spans="1:9" x14ac:dyDescent="0.2">
      <c r="A47" s="10" t="s">
        <v>116</v>
      </c>
      <c r="B47" s="97">
        <v>25</v>
      </c>
      <c r="C47" s="11"/>
      <c r="D47" s="16">
        <f t="shared" si="19"/>
        <v>0.6</v>
      </c>
      <c r="E47" s="11">
        <v>12</v>
      </c>
      <c r="F47" s="14">
        <v>180</v>
      </c>
    </row>
    <row r="48" spans="1:9" x14ac:dyDescent="0.2">
      <c r="A48" s="10" t="s">
        <v>117</v>
      </c>
      <c r="B48" s="97">
        <v>100</v>
      </c>
      <c r="C48" s="11"/>
      <c r="D48" s="16">
        <f t="shared" si="19"/>
        <v>2.4</v>
      </c>
      <c r="E48" s="11">
        <v>12</v>
      </c>
      <c r="F48" s="14">
        <v>270</v>
      </c>
    </row>
    <row r="49" spans="1:6" x14ac:dyDescent="0.2">
      <c r="A49" s="10" t="s">
        <v>77</v>
      </c>
      <c r="B49" s="97">
        <v>80</v>
      </c>
      <c r="C49" s="11"/>
      <c r="D49" s="16">
        <f t="shared" si="19"/>
        <v>1.92</v>
      </c>
      <c r="E49" s="11">
        <v>12</v>
      </c>
      <c r="F49" s="14"/>
    </row>
    <row r="50" spans="1:6" x14ac:dyDescent="0.2">
      <c r="A50" s="10" t="s">
        <v>78</v>
      </c>
      <c r="B50" s="97">
        <v>120</v>
      </c>
      <c r="C50" s="11"/>
      <c r="D50" s="16">
        <f t="shared" si="19"/>
        <v>2.88</v>
      </c>
      <c r="E50" s="11">
        <v>12</v>
      </c>
      <c r="F50" s="14"/>
    </row>
    <row r="51" spans="1:6" x14ac:dyDescent="0.2">
      <c r="A51" s="10" t="s">
        <v>11</v>
      </c>
      <c r="B51" s="97">
        <v>35</v>
      </c>
      <c r="C51" s="11"/>
      <c r="D51" s="16">
        <f t="shared" si="19"/>
        <v>0.84</v>
      </c>
      <c r="E51" s="11">
        <v>12</v>
      </c>
      <c r="F51" s="14"/>
    </row>
    <row r="52" spans="1:6" x14ac:dyDescent="0.2">
      <c r="A52" s="10" t="s">
        <v>12</v>
      </c>
      <c r="B52" s="97">
        <v>25</v>
      </c>
      <c r="C52" s="11"/>
      <c r="D52" s="16">
        <f t="shared" si="19"/>
        <v>0.6</v>
      </c>
      <c r="E52" s="11">
        <v>12</v>
      </c>
      <c r="F52" s="14"/>
    </row>
    <row r="53" spans="1:6" x14ac:dyDescent="0.2">
      <c r="A53" s="10" t="s">
        <v>106</v>
      </c>
      <c r="B53" s="97">
        <v>30</v>
      </c>
      <c r="C53" s="11"/>
      <c r="D53" s="16">
        <f t="shared" si="19"/>
        <v>0.72</v>
      </c>
      <c r="E53" s="11">
        <v>12</v>
      </c>
      <c r="F53" s="14"/>
    </row>
    <row r="54" spans="1:6" x14ac:dyDescent="0.2">
      <c r="A54" s="10" t="s">
        <v>118</v>
      </c>
      <c r="B54" s="97">
        <v>350</v>
      </c>
      <c r="C54" s="11"/>
      <c r="D54" s="16">
        <f t="shared" si="19"/>
        <v>8.4</v>
      </c>
      <c r="E54" s="11">
        <v>12</v>
      </c>
      <c r="F54" s="14">
        <v>150</v>
      </c>
    </row>
    <row r="55" spans="1:6" x14ac:dyDescent="0.2">
      <c r="A55" s="10" t="s">
        <v>115</v>
      </c>
      <c r="B55" s="97">
        <v>32</v>
      </c>
      <c r="C55" s="11"/>
      <c r="D55" s="16">
        <f t="shared" si="19"/>
        <v>0.76800000000000002</v>
      </c>
      <c r="E55" s="11">
        <v>12</v>
      </c>
      <c r="F55" s="14">
        <v>180</v>
      </c>
    </row>
    <row r="56" spans="1:6" x14ac:dyDescent="0.2">
      <c r="A56" s="83" t="s">
        <v>119</v>
      </c>
      <c r="B56" s="97">
        <v>50</v>
      </c>
      <c r="C56" s="11"/>
      <c r="D56" s="16">
        <f t="shared" si="18"/>
        <v>1.2</v>
      </c>
      <c r="E56" s="11">
        <v>12</v>
      </c>
      <c r="F56" s="14">
        <v>180</v>
      </c>
    </row>
    <row r="57" spans="1:6" x14ac:dyDescent="0.2">
      <c r="A57" s="83" t="s">
        <v>120</v>
      </c>
      <c r="B57" s="97">
        <v>50</v>
      </c>
      <c r="C57" s="11"/>
      <c r="D57" s="16">
        <f t="shared" si="18"/>
        <v>1.2</v>
      </c>
      <c r="E57" s="11">
        <v>12</v>
      </c>
      <c r="F57" s="14">
        <v>180</v>
      </c>
    </row>
    <row r="58" spans="1:6" x14ac:dyDescent="0.2">
      <c r="A58" s="83" t="s">
        <v>121</v>
      </c>
      <c r="B58" s="97">
        <v>50</v>
      </c>
      <c r="C58" s="11"/>
      <c r="D58" s="16">
        <f t="shared" ref="D58" si="20">+B58*24/1000</f>
        <v>1.2</v>
      </c>
      <c r="E58" s="11">
        <v>12</v>
      </c>
      <c r="F58" s="14">
        <v>180</v>
      </c>
    </row>
    <row r="59" spans="1:6" x14ac:dyDescent="0.2">
      <c r="A59" s="83" t="s">
        <v>81</v>
      </c>
      <c r="B59" s="97">
        <v>50</v>
      </c>
      <c r="C59" s="11"/>
      <c r="D59" s="16">
        <f t="shared" ref="D59" si="21">+B59*24/1000</f>
        <v>1.2</v>
      </c>
      <c r="E59" s="11">
        <v>12</v>
      </c>
      <c r="F59" s="14"/>
    </row>
    <row r="60" spans="1:6" x14ac:dyDescent="0.2">
      <c r="A60" s="10" t="s">
        <v>80</v>
      </c>
      <c r="B60" s="97">
        <v>50</v>
      </c>
      <c r="C60" s="11"/>
      <c r="D60" s="16">
        <f t="shared" si="18"/>
        <v>1.2</v>
      </c>
      <c r="E60" s="11">
        <v>12</v>
      </c>
      <c r="F60" s="14"/>
    </row>
    <row r="61" spans="1:6" x14ac:dyDescent="0.2">
      <c r="A61" s="10" t="s">
        <v>9</v>
      </c>
      <c r="B61" s="97">
        <v>150</v>
      </c>
      <c r="C61" s="11"/>
      <c r="D61" s="16">
        <f t="shared" si="18"/>
        <v>3.6</v>
      </c>
      <c r="E61" s="11">
        <v>12</v>
      </c>
      <c r="F61" s="14"/>
    </row>
    <row r="62" spans="1:6" x14ac:dyDescent="0.2">
      <c r="A62" s="83" t="s">
        <v>123</v>
      </c>
      <c r="B62" s="97">
        <v>30</v>
      </c>
      <c r="C62" s="11"/>
      <c r="D62" s="16">
        <f t="shared" ref="D62" si="22">+B62*24/1000</f>
        <v>0.72</v>
      </c>
      <c r="E62" s="11">
        <v>12</v>
      </c>
      <c r="F62" s="14"/>
    </row>
    <row r="63" spans="1:6" x14ac:dyDescent="0.2">
      <c r="A63" s="83" t="s">
        <v>125</v>
      </c>
      <c r="B63" s="97">
        <v>7</v>
      </c>
      <c r="C63" s="11"/>
      <c r="D63" s="16">
        <f t="shared" ref="D63" si="23">+B63*24/1000</f>
        <v>0.16800000000000001</v>
      </c>
      <c r="E63" s="11">
        <v>12</v>
      </c>
      <c r="F63" s="14"/>
    </row>
    <row r="64" spans="1:6" x14ac:dyDescent="0.2">
      <c r="A64" s="83" t="s">
        <v>126</v>
      </c>
      <c r="B64" s="97">
        <v>33</v>
      </c>
      <c r="C64" s="11"/>
      <c r="D64" s="16">
        <f t="shared" ref="D64:D67" si="24">+B64*24/1000</f>
        <v>0.79200000000000004</v>
      </c>
      <c r="E64" s="11">
        <v>12</v>
      </c>
      <c r="F64" s="14"/>
    </row>
    <row r="65" spans="1:6" x14ac:dyDescent="0.2">
      <c r="A65" s="83" t="s">
        <v>127</v>
      </c>
      <c r="B65" s="97">
        <v>72</v>
      </c>
      <c r="C65" s="11"/>
      <c r="D65" s="16">
        <f t="shared" si="24"/>
        <v>1.728</v>
      </c>
      <c r="E65" s="11">
        <v>12</v>
      </c>
      <c r="F65" s="14"/>
    </row>
    <row r="66" spans="1:6" x14ac:dyDescent="0.2">
      <c r="A66" s="83" t="s">
        <v>128</v>
      </c>
      <c r="B66" s="97">
        <v>40</v>
      </c>
      <c r="C66" s="11"/>
      <c r="D66" s="16">
        <f t="shared" si="24"/>
        <v>0.96</v>
      </c>
      <c r="E66" s="11">
        <v>12</v>
      </c>
      <c r="F66" s="14"/>
    </row>
    <row r="67" spans="1:6" x14ac:dyDescent="0.2">
      <c r="A67" s="83"/>
      <c r="B67" s="97"/>
      <c r="C67" s="11"/>
      <c r="D67" s="16">
        <f t="shared" si="24"/>
        <v>0</v>
      </c>
      <c r="E67" s="11"/>
      <c r="F67" s="14"/>
    </row>
    <row r="68" spans="1:6" x14ac:dyDescent="0.2">
      <c r="A68" s="83"/>
      <c r="B68" s="97"/>
      <c r="C68" s="11"/>
      <c r="D68" s="16">
        <f t="shared" ref="D68:D73" si="25">+B68*24/1000</f>
        <v>0</v>
      </c>
      <c r="E68" s="11"/>
      <c r="F68" s="14"/>
    </row>
    <row r="69" spans="1:6" x14ac:dyDescent="0.2">
      <c r="A69" s="83"/>
      <c r="B69" s="97"/>
      <c r="C69" s="11"/>
      <c r="D69" s="16">
        <f t="shared" si="25"/>
        <v>0</v>
      </c>
      <c r="E69" s="11"/>
      <c r="F69" s="14"/>
    </row>
    <row r="70" spans="1:6" x14ac:dyDescent="0.2">
      <c r="A70" s="83"/>
      <c r="B70" s="97"/>
      <c r="C70" s="11"/>
      <c r="D70" s="16">
        <f t="shared" si="25"/>
        <v>0</v>
      </c>
      <c r="E70" s="11"/>
      <c r="F70" s="14"/>
    </row>
    <row r="71" spans="1:6" x14ac:dyDescent="0.2">
      <c r="A71" s="83"/>
      <c r="B71" s="97"/>
      <c r="C71" s="11"/>
      <c r="D71" s="16">
        <f t="shared" si="25"/>
        <v>0</v>
      </c>
      <c r="E71" s="11"/>
      <c r="F71" s="14"/>
    </row>
    <row r="72" spans="1:6" x14ac:dyDescent="0.2">
      <c r="A72" s="83"/>
      <c r="B72" s="97"/>
      <c r="C72" s="11"/>
      <c r="D72" s="16">
        <f t="shared" si="25"/>
        <v>0</v>
      </c>
      <c r="E72" s="11"/>
      <c r="F72" s="14"/>
    </row>
    <row r="73" spans="1:6" x14ac:dyDescent="0.2">
      <c r="A73" s="83"/>
      <c r="B73" s="97"/>
      <c r="C73" s="11"/>
      <c r="D73" s="16">
        <f t="shared" si="25"/>
        <v>0</v>
      </c>
      <c r="E73" s="11"/>
      <c r="F73" s="14"/>
    </row>
    <row r="75" spans="1:6" x14ac:dyDescent="0.2">
      <c r="A75" s="91" t="s">
        <v>110</v>
      </c>
    </row>
    <row r="76" spans="1:6" x14ac:dyDescent="0.2">
      <c r="A76">
        <v>12</v>
      </c>
    </row>
    <row r="77" spans="1:6" x14ac:dyDescent="0.2">
      <c r="A77">
        <v>24</v>
      </c>
    </row>
  </sheetData>
  <phoneticPr fontId="7"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37"/>
  <sheetViews>
    <sheetView zoomScale="145" zoomScaleNormal="145" workbookViewId="0">
      <selection activeCell="H19" sqref="H19"/>
    </sheetView>
  </sheetViews>
  <sheetFormatPr defaultRowHeight="12.75" x14ac:dyDescent="0.2"/>
  <cols>
    <col min="1" max="1" width="13.5703125" customWidth="1"/>
  </cols>
  <sheetData>
    <row r="1" spans="1:4" ht="20.25" x14ac:dyDescent="0.3">
      <c r="A1" s="128" t="s">
        <v>109</v>
      </c>
      <c r="B1" s="128"/>
      <c r="C1" s="128"/>
      <c r="D1" s="128"/>
    </row>
    <row r="2" spans="1:4" ht="214.15" customHeight="1" x14ac:dyDescent="0.2"/>
    <row r="25" spans="1:2" ht="12" customHeight="1" x14ac:dyDescent="0.2">
      <c r="A25" s="126" t="s">
        <v>53</v>
      </c>
      <c r="B25" s="127"/>
    </row>
    <row r="26" spans="1:2" ht="12" customHeight="1" x14ac:dyDescent="0.2">
      <c r="A26" s="60" t="s">
        <v>54</v>
      </c>
      <c r="B26" s="61" t="s">
        <v>55</v>
      </c>
    </row>
    <row r="27" spans="1:2" ht="12" customHeight="1" x14ac:dyDescent="0.2">
      <c r="A27" s="62" t="s">
        <v>56</v>
      </c>
      <c r="B27" s="62">
        <v>1.24</v>
      </c>
    </row>
    <row r="28" spans="1:2" ht="12" customHeight="1" x14ac:dyDescent="0.2">
      <c r="A28" s="62" t="s">
        <v>57</v>
      </c>
      <c r="B28" s="63">
        <v>1.46</v>
      </c>
    </row>
    <row r="29" spans="1:2" ht="12" customHeight="1" x14ac:dyDescent="0.2">
      <c r="A29" s="62" t="s">
        <v>58</v>
      </c>
      <c r="B29" s="62">
        <v>1.18</v>
      </c>
    </row>
    <row r="30" spans="1:2" ht="12" customHeight="1" x14ac:dyDescent="0.2">
      <c r="A30" s="62" t="s">
        <v>59</v>
      </c>
      <c r="B30" s="62">
        <v>1.81</v>
      </c>
    </row>
    <row r="31" spans="1:2" ht="12" customHeight="1" x14ac:dyDescent="0.2">
      <c r="A31" s="62" t="s">
        <v>60</v>
      </c>
      <c r="B31" s="62">
        <v>2.5299999999999998</v>
      </c>
    </row>
    <row r="32" spans="1:2" ht="12" customHeight="1" x14ac:dyDescent="0.2">
      <c r="A32" s="62" t="s">
        <v>61</v>
      </c>
      <c r="B32" s="62">
        <v>2.97</v>
      </c>
    </row>
    <row r="33" spans="1:2" ht="12" customHeight="1" x14ac:dyDescent="0.2">
      <c r="A33" s="62" t="s">
        <v>62</v>
      </c>
      <c r="B33" s="62">
        <v>2.58</v>
      </c>
    </row>
    <row r="34" spans="1:2" ht="12" customHeight="1" x14ac:dyDescent="0.2">
      <c r="A34" s="62" t="s">
        <v>63</v>
      </c>
      <c r="B34" s="62">
        <v>1.65</v>
      </c>
    </row>
    <row r="35" spans="1:2" ht="12" customHeight="1" x14ac:dyDescent="0.2">
      <c r="A35" s="62" t="s">
        <v>64</v>
      </c>
      <c r="B35" s="62">
        <v>1.56</v>
      </c>
    </row>
    <row r="36" spans="1:2" ht="12" customHeight="1" x14ac:dyDescent="0.2">
      <c r="A36" s="62" t="s">
        <v>65</v>
      </c>
      <c r="B36" s="62">
        <v>0.95</v>
      </c>
    </row>
    <row r="37" spans="1:2" ht="12" customHeight="1" x14ac:dyDescent="0.2">
      <c r="A37" s="62" t="s">
        <v>66</v>
      </c>
      <c r="B37" s="62">
        <v>1.1100000000000001</v>
      </c>
    </row>
  </sheetData>
  <mergeCells count="2">
    <mergeCell ref="A25:B25"/>
    <mergeCell ref="A1:D1"/>
  </mergeCells>
  <phoneticPr fontId="0"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2"/>
  <sheetViews>
    <sheetView zoomScaleNormal="100" workbookViewId="0">
      <selection sqref="A1:D1"/>
    </sheetView>
  </sheetViews>
  <sheetFormatPr defaultRowHeight="12.75" x14ac:dyDescent="0.2"/>
  <cols>
    <col min="1" max="1" width="13.5703125" customWidth="1"/>
  </cols>
  <sheetData>
    <row r="1" spans="1:4" ht="20.25" x14ac:dyDescent="0.3">
      <c r="A1" s="128" t="s">
        <v>108</v>
      </c>
      <c r="B1" s="128"/>
      <c r="C1" s="128"/>
      <c r="D1" s="128"/>
    </row>
    <row r="2" spans="1:4" ht="130.9" customHeight="1" x14ac:dyDescent="0.2"/>
  </sheetData>
  <mergeCells count="1">
    <mergeCell ref="A1:D1"/>
  </mergeCells>
  <pageMargins left="0.75" right="0.75" top="1" bottom="1" header="0.5" footer="0.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election activeCell="A3" sqref="A3"/>
    </sheetView>
  </sheetViews>
  <sheetFormatPr defaultRowHeight="12.75" x14ac:dyDescent="0.2"/>
  <sheetData>
    <row r="1" spans="1:1" x14ac:dyDescent="0.2">
      <c r="A1" s="86" t="s">
        <v>79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Size solar panel</vt:lpstr>
      <vt:lpstr>DATA</vt:lpstr>
      <vt:lpstr>Solar Insolation Map (World)</vt:lpstr>
      <vt:lpstr>Solar Insolation Map (Africa)</vt:lpstr>
      <vt:lpstr>1</vt:lpstr>
      <vt:lpstr>ACCESSORY</vt:lpstr>
      <vt:lpstr>INPUT_DATA</vt:lpstr>
      <vt:lpstr>OPERATOR</vt:lpstr>
      <vt:lpstr>System_Voltage</vt:lpstr>
      <vt:lpstr>Voltage</vt:lpstr>
    </vt:vector>
  </TitlesOfParts>
  <Company>Africa Solar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Rohman</dc:creator>
  <cp:lastModifiedBy>Eduard Smit</cp:lastModifiedBy>
  <cp:lastPrinted>2009-07-15T07:13:16Z</cp:lastPrinted>
  <dcterms:created xsi:type="dcterms:W3CDTF">1999-06-30T12:28:36Z</dcterms:created>
  <dcterms:modified xsi:type="dcterms:W3CDTF">2020-07-31T10:14:30Z</dcterms:modified>
</cp:coreProperties>
</file>